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04"/>
  <workbookPr defaultThemeVersion="124226"/>
  <mc:AlternateContent xmlns:mc="http://schemas.openxmlformats.org/markup-compatibility/2006">
    <mc:Choice Requires="x15">
      <x15ac:absPath xmlns:x15ac="http://schemas.microsoft.com/office/spreadsheetml/2010/11/ac" url="https://cmmcinformationinstitute-my.sharepoint.com/personal/jgoepel_cmmcinfo_org/Documents/Website/Files/"/>
    </mc:Choice>
  </mc:AlternateContent>
  <xr:revisionPtr revIDLastSave="0" documentId="8_{493D2079-E877-0846-BF47-2683BE3E50C1}" xr6:coauthVersionLast="47" xr6:coauthVersionMax="47" xr10:uidLastSave="{00000000-0000-0000-0000-000000000000}"/>
  <bookViews>
    <workbookView xWindow="23960" yWindow="620" windowWidth="54480" windowHeight="28180" xr2:uid="{D5035543-4EB3-4C5C-8480-D9F13E00CF71}"/>
  </bookViews>
  <sheets>
    <sheet name="Introduction" sheetId="3" r:id="rId1"/>
    <sheet name="Questionnaire" sheetId="21" r:id="rId2"/>
    <sheet name="System Overview &amp; SSP Preamble" sheetId="9" r:id="rId3"/>
    <sheet name="SSP - DoDAM &amp; SPRS Score" sheetId="14" r:id="rId4"/>
    <sheet name="POA&amp;Ms" sheetId="10" r:id="rId5"/>
    <sheet name="Privileged Accounts" sheetId="28" r:id="rId6"/>
    <sheet name="Physical Location(s) Info." sheetId="30" r:id="rId7"/>
    <sheet name="Users Auth. to Access System" sheetId="24" r:id="rId8"/>
    <sheet name="User Roles" sheetId="32" r:id="rId9"/>
    <sheet name="Authorized Visitor List" sheetId="35" r:id="rId10"/>
    <sheet name="Visitor Access Log" sheetId="36" r:id="rId11"/>
    <sheet name="Sub-Systems" sheetId="33" r:id="rId12"/>
    <sheet name="Hardware Inventory" sheetId="18" r:id="rId13"/>
    <sheet name="Software Inventory" sheetId="19" r:id="rId14"/>
    <sheet name="Cloud Svc. &amp; Ext. Syst Invent." sheetId="20" r:id="rId15"/>
    <sheet name="Info. Sources and Destinations" sheetId="34" r:id="rId16"/>
    <sheet name="Encryption Modules Inventory" sheetId="39" r:id="rId17"/>
    <sheet name="Media Library or Catalog" sheetId="22" r:id="rId18"/>
    <sheet name="Media Access Log" sheetId="23" r:id="rId19"/>
    <sheet name="SRM Template" sheetId="38" r:id="rId20"/>
    <sheet name="Potential Assessment Consid." sheetId="15" r:id="rId21"/>
    <sheet name="CUI Types" sheetId="17" r:id="rId22"/>
    <sheet name="Old DoD 800-171 Score Template" sheetId="1" r:id="rId23"/>
    <sheet name="References" sheetId="6" r:id="rId24"/>
    <sheet name="Change Log" sheetId="29" r:id="rId2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14" l="1"/>
  <c r="F409" i="14"/>
  <c r="F408" i="14"/>
  <c r="F407" i="14"/>
  <c r="F406" i="14"/>
  <c r="F405" i="14"/>
  <c r="F404" i="14"/>
  <c r="F403" i="14"/>
  <c r="F402" i="14"/>
  <c r="F401" i="14"/>
  <c r="F400" i="14"/>
  <c r="F399" i="14"/>
  <c r="F398" i="14"/>
  <c r="F397" i="14"/>
  <c r="F396" i="14"/>
  <c r="F395" i="14"/>
  <c r="F394" i="14"/>
  <c r="F393" i="14"/>
  <c r="F392" i="14"/>
  <c r="F391" i="14"/>
  <c r="F390" i="14"/>
  <c r="F389" i="14"/>
  <c r="F388" i="14"/>
  <c r="F387" i="14"/>
  <c r="F386" i="14"/>
  <c r="F385" i="14"/>
  <c r="F384" i="14"/>
  <c r="F383" i="14"/>
  <c r="F382" i="14"/>
  <c r="F381" i="14"/>
  <c r="F380" i="14"/>
  <c r="F379" i="14"/>
  <c r="F378" i="14"/>
  <c r="F377" i="14"/>
  <c r="F376" i="14"/>
  <c r="F375" i="14"/>
  <c r="F374" i="14"/>
  <c r="F373" i="14"/>
  <c r="F372" i="14"/>
  <c r="F371" i="14"/>
  <c r="F370" i="14"/>
  <c r="F369" i="14"/>
  <c r="F368" i="14"/>
  <c r="F367" i="14"/>
  <c r="F366" i="14"/>
  <c r="F365" i="14"/>
  <c r="F364" i="14"/>
  <c r="F363" i="14"/>
  <c r="F362" i="14"/>
  <c r="F361" i="14"/>
  <c r="F360" i="14"/>
  <c r="F359" i="14"/>
  <c r="F358" i="14"/>
  <c r="F357" i="14"/>
  <c r="F356" i="14"/>
  <c r="F355" i="14"/>
  <c r="F354" i="14"/>
  <c r="F353" i="14"/>
  <c r="F352" i="14"/>
  <c r="F351" i="14"/>
  <c r="F350" i="14"/>
  <c r="F349" i="14"/>
  <c r="F348" i="14"/>
  <c r="F347" i="14"/>
  <c r="F346" i="14"/>
  <c r="F345" i="14"/>
  <c r="F344" i="14"/>
  <c r="F343" i="14"/>
  <c r="F342" i="14"/>
  <c r="F341" i="14"/>
  <c r="F340" i="14"/>
  <c r="F339" i="14"/>
  <c r="F338" i="14"/>
  <c r="F337" i="14"/>
  <c r="F336" i="14"/>
  <c r="F335" i="14"/>
  <c r="F334" i="14"/>
  <c r="F333" i="14"/>
  <c r="F332" i="14"/>
  <c r="F331" i="14"/>
  <c r="F330" i="14"/>
  <c r="F329" i="14"/>
  <c r="F328" i="14"/>
  <c r="F327" i="14"/>
  <c r="F326" i="14"/>
  <c r="F325" i="14"/>
  <c r="F324" i="14"/>
  <c r="F323" i="14"/>
  <c r="F322" i="14"/>
  <c r="F321" i="14"/>
  <c r="F320" i="14"/>
  <c r="F319" i="14"/>
  <c r="F318" i="14"/>
  <c r="F317" i="14"/>
  <c r="F316" i="14"/>
  <c r="F315" i="14"/>
  <c r="F314" i="14"/>
  <c r="F313" i="14"/>
  <c r="F312" i="14"/>
  <c r="F311" i="14"/>
  <c r="F310" i="14"/>
  <c r="F309" i="14"/>
  <c r="F308" i="14"/>
  <c r="F307" i="14"/>
  <c r="F306" i="14"/>
  <c r="F305" i="14"/>
  <c r="F304" i="14"/>
  <c r="F303" i="14"/>
  <c r="F302" i="14"/>
  <c r="F301" i="14"/>
  <c r="F300" i="14"/>
  <c r="F299" i="14"/>
  <c r="F298" i="14"/>
  <c r="F297" i="14"/>
  <c r="F296" i="14"/>
  <c r="F295" i="14"/>
  <c r="F294" i="14"/>
  <c r="F293" i="14"/>
  <c r="F292" i="14"/>
  <c r="F291" i="14"/>
  <c r="F290" i="14"/>
  <c r="F289" i="14"/>
  <c r="F288" i="14"/>
  <c r="F287" i="14"/>
  <c r="F286" i="14"/>
  <c r="F285" i="14"/>
  <c r="F284" i="14"/>
  <c r="F283" i="14"/>
  <c r="F282" i="14"/>
  <c r="F281" i="14"/>
  <c r="F280" i="14"/>
  <c r="F279" i="14"/>
  <c r="F278" i="14"/>
  <c r="F277" i="14"/>
  <c r="F276" i="14"/>
  <c r="F275" i="14"/>
  <c r="F274" i="14"/>
  <c r="F273" i="14"/>
  <c r="F272" i="14"/>
  <c r="F271" i="14"/>
  <c r="F270" i="14"/>
  <c r="F269" i="14"/>
  <c r="F268" i="14"/>
  <c r="F267" i="14"/>
  <c r="F266" i="14"/>
  <c r="F265" i="14"/>
  <c r="F264" i="14"/>
  <c r="F263" i="14"/>
  <c r="F262" i="14"/>
  <c r="F261" i="14"/>
  <c r="F260" i="14"/>
  <c r="F259" i="14"/>
  <c r="F258" i="14"/>
  <c r="F257" i="14"/>
  <c r="F256" i="14"/>
  <c r="F255" i="14"/>
  <c r="F254" i="14"/>
  <c r="F253" i="14"/>
  <c r="F252" i="14"/>
  <c r="F251" i="14"/>
  <c r="F250" i="14"/>
  <c r="F249" i="14"/>
  <c r="F248" i="14"/>
  <c r="F247" i="14"/>
  <c r="F246" i="14"/>
  <c r="F245" i="14"/>
  <c r="F244" i="14"/>
  <c r="F243" i="14"/>
  <c r="F242" i="14"/>
  <c r="F241" i="14"/>
  <c r="F240" i="14"/>
  <c r="F239" i="14"/>
  <c r="F238" i="14"/>
  <c r="F237" i="14"/>
  <c r="F236" i="14"/>
  <c r="F235" i="14"/>
  <c r="F234" i="14"/>
  <c r="F233" i="14"/>
  <c r="F232" i="14"/>
  <c r="F231" i="14"/>
  <c r="F230" i="14"/>
  <c r="F229" i="14"/>
  <c r="F228" i="14"/>
  <c r="F227" i="14"/>
  <c r="F226" i="14"/>
  <c r="F225" i="14"/>
  <c r="F224" i="14"/>
  <c r="F223" i="14"/>
  <c r="F222" i="14"/>
  <c r="F221" i="14"/>
  <c r="F220" i="14"/>
  <c r="F219" i="14"/>
  <c r="F218" i="14"/>
  <c r="F217" i="14"/>
  <c r="F216" i="14"/>
  <c r="F215" i="14"/>
  <c r="F214" i="14"/>
  <c r="F213" i="14"/>
  <c r="F212" i="14"/>
  <c r="F211" i="14"/>
  <c r="F210" i="14"/>
  <c r="F209" i="14"/>
  <c r="F208" i="14"/>
  <c r="F207" i="14"/>
  <c r="F206" i="14"/>
  <c r="F205" i="14"/>
  <c r="F204" i="14"/>
  <c r="F203" i="14"/>
  <c r="F202" i="14"/>
  <c r="F201" i="14"/>
  <c r="F200" i="14"/>
  <c r="F199" i="14"/>
  <c r="F198" i="14"/>
  <c r="F197" i="14"/>
  <c r="F196" i="14"/>
  <c r="F195" i="14"/>
  <c r="F194" i="14"/>
  <c r="F193" i="14"/>
  <c r="F192" i="14"/>
  <c r="F191" i="14"/>
  <c r="F190" i="14"/>
  <c r="F189" i="14"/>
  <c r="F188" i="14"/>
  <c r="F187" i="14"/>
  <c r="F186" i="14"/>
  <c r="F185" i="14"/>
  <c r="F184" i="14"/>
  <c r="F183" i="14"/>
  <c r="F182" i="14"/>
  <c r="F181" i="14"/>
  <c r="F180" i="14"/>
  <c r="F179" i="14"/>
  <c r="F178" i="14"/>
  <c r="F177" i="14"/>
  <c r="F176" i="14"/>
  <c r="F175" i="14"/>
  <c r="F174" i="14"/>
  <c r="F173" i="14"/>
  <c r="F172" i="14"/>
  <c r="F171" i="14"/>
  <c r="F170" i="14"/>
  <c r="F169" i="14"/>
  <c r="F168" i="14"/>
  <c r="F167" i="14"/>
  <c r="F166" i="14"/>
  <c r="F165" i="14"/>
  <c r="F164" i="14"/>
  <c r="F163" i="14"/>
  <c r="F162" i="14"/>
  <c r="F161" i="14"/>
  <c r="F160" i="14"/>
  <c r="F159" i="14"/>
  <c r="F158" i="14"/>
  <c r="F157" i="14"/>
  <c r="F156" i="14"/>
  <c r="F155" i="14"/>
  <c r="F154" i="14"/>
  <c r="F153" i="14"/>
  <c r="F152" i="14"/>
  <c r="F151" i="14"/>
  <c r="F150" i="14"/>
  <c r="F149" i="14"/>
  <c r="F148" i="14"/>
  <c r="F147" i="14"/>
  <c r="F146" i="14"/>
  <c r="F145" i="14"/>
  <c r="F144" i="14"/>
  <c r="F143" i="14"/>
  <c r="F142" i="14"/>
  <c r="F141" i="14"/>
  <c r="F140" i="14"/>
  <c r="F139" i="14"/>
  <c r="F138" i="14"/>
  <c r="F137" i="14"/>
  <c r="F136" i="14"/>
  <c r="F135" i="14"/>
  <c r="F134" i="14"/>
  <c r="F133" i="14"/>
  <c r="F132" i="14"/>
  <c r="F131" i="14"/>
  <c r="F130" i="14"/>
  <c r="F129" i="14"/>
  <c r="F128" i="14"/>
  <c r="F127" i="14"/>
  <c r="F126" i="14"/>
  <c r="F125" i="14"/>
  <c r="F124" i="14"/>
  <c r="F123" i="14"/>
  <c r="F122" i="14"/>
  <c r="F121" i="14"/>
  <c r="F120" i="14"/>
  <c r="F119" i="14"/>
  <c r="F118" i="14"/>
  <c r="F117" i="14"/>
  <c r="F116" i="14"/>
  <c r="F115" i="14"/>
  <c r="F114" i="14"/>
  <c r="F113" i="14"/>
  <c r="F112" i="14"/>
  <c r="F111" i="14"/>
  <c r="F110" i="14"/>
  <c r="F109" i="14"/>
  <c r="F108" i="14"/>
  <c r="F107" i="14"/>
  <c r="F106" i="14"/>
  <c r="F105" i="14"/>
  <c r="F104" i="14"/>
  <c r="F103" i="14"/>
  <c r="F102" i="14"/>
  <c r="F101" i="14"/>
  <c r="F100" i="14"/>
  <c r="F99" i="14"/>
  <c r="F98" i="14"/>
  <c r="F97" i="14"/>
  <c r="F96" i="14"/>
  <c r="F95" i="14"/>
  <c r="F94" i="14"/>
  <c r="F93" i="14"/>
  <c r="F92" i="14"/>
  <c r="F91" i="14"/>
  <c r="F90" i="14"/>
  <c r="F89" i="14"/>
  <c r="F88" i="14"/>
  <c r="F87" i="14"/>
  <c r="F86" i="14"/>
  <c r="F85" i="14"/>
  <c r="F84" i="14"/>
  <c r="F83" i="14"/>
  <c r="F82" i="14"/>
  <c r="F81" i="14"/>
  <c r="F80" i="14"/>
  <c r="F79" i="14"/>
  <c r="F78" i="14"/>
  <c r="F77" i="14"/>
  <c r="F76" i="14"/>
  <c r="F75" i="14"/>
  <c r="F74" i="14"/>
  <c r="F73" i="14"/>
  <c r="F72" i="14"/>
  <c r="F71" i="14"/>
  <c r="F70" i="14"/>
  <c r="F69" i="14"/>
  <c r="F68" i="14"/>
  <c r="F67" i="14"/>
  <c r="F66" i="14"/>
  <c r="F65" i="14"/>
  <c r="F64" i="14"/>
  <c r="F63" i="14"/>
  <c r="F62" i="14"/>
  <c r="F61" i="14"/>
  <c r="F60" i="14"/>
  <c r="F59" i="14"/>
  <c r="F58" i="14"/>
  <c r="F57" i="14"/>
  <c r="F56" i="14"/>
  <c r="F55" i="14"/>
  <c r="F54" i="14"/>
  <c r="F53" i="14"/>
  <c r="F52" i="14"/>
  <c r="F51" i="14"/>
  <c r="F50" i="14"/>
  <c r="F49" i="14"/>
  <c r="F48" i="14"/>
  <c r="F47" i="14"/>
  <c r="F46" i="14"/>
  <c r="F45" i="14"/>
  <c r="F44" i="14"/>
  <c r="F43" i="14"/>
  <c r="F42" i="14"/>
  <c r="F41" i="14"/>
  <c r="F40" i="14"/>
  <c r="F39" i="14"/>
  <c r="F38" i="14"/>
  <c r="F37" i="14"/>
  <c r="F36" i="14"/>
  <c r="F31" i="14"/>
  <c r="F28" i="14"/>
  <c r="F23" i="14"/>
  <c r="F19" i="14"/>
  <c r="F13" i="14"/>
  <c r="F10" i="14"/>
  <c r="F3" i="14"/>
  <c r="R159" i="14"/>
  <c r="N360" i="14"/>
  <c r="L75" i="14"/>
  <c r="N230" i="14"/>
  <c r="R230" i="14" s="1"/>
  <c r="L353" i="14"/>
  <c r="A13" i="10" s="1"/>
  <c r="C45" i="21"/>
  <c r="C44" i="21"/>
  <c r="C43" i="21"/>
  <c r="C42" i="21"/>
  <c r="C41" i="21"/>
  <c r="C39" i="21"/>
  <c r="C38" i="21"/>
  <c r="C36" i="21"/>
  <c r="C34" i="21"/>
  <c r="C37" i="21"/>
  <c r="C35" i="21"/>
  <c r="C33" i="21"/>
  <c r="C31" i="21"/>
  <c r="C30" i="21"/>
  <c r="C29" i="21"/>
  <c r="C28" i="21"/>
  <c r="C27" i="21"/>
  <c r="C26" i="21"/>
  <c r="C25" i="21"/>
  <c r="C24" i="21"/>
  <c r="C23" i="21"/>
  <c r="C22" i="21"/>
  <c r="A5" i="10"/>
  <c r="A6" i="10"/>
  <c r="A7" i="10"/>
  <c r="A8" i="10"/>
  <c r="A9" i="10"/>
  <c r="A12" i="10"/>
  <c r="A15" i="10"/>
  <c r="A18" i="10"/>
  <c r="A19" i="10"/>
  <c r="A23" i="10"/>
  <c r="A26" i="10"/>
  <c r="A27" i="10"/>
  <c r="A28" i="10"/>
  <c r="A30" i="10"/>
  <c r="A31" i="10"/>
  <c r="A34" i="10"/>
  <c r="A35" i="10"/>
  <c r="A36" i="10"/>
  <c r="A38" i="10"/>
  <c r="A41" i="10"/>
  <c r="A42" i="10"/>
  <c r="A44" i="10"/>
  <c r="A45" i="10"/>
  <c r="A48" i="10"/>
  <c r="A49" i="10"/>
  <c r="A52" i="10"/>
  <c r="A53" i="10"/>
  <c r="A54" i="10"/>
  <c r="A57" i="10"/>
  <c r="A59" i="10"/>
  <c r="A63" i="10"/>
  <c r="A64" i="10"/>
  <c r="A67" i="10"/>
  <c r="A68" i="10"/>
  <c r="A70" i="10"/>
  <c r="A71" i="10"/>
  <c r="A73" i="10"/>
  <c r="A74" i="10"/>
  <c r="A75" i="10"/>
  <c r="A77" i="10"/>
  <c r="A80" i="10"/>
  <c r="A82" i="10"/>
  <c r="A83" i="10"/>
  <c r="A85" i="10"/>
  <c r="A87" i="10"/>
  <c r="A88" i="10"/>
  <c r="A90" i="10"/>
  <c r="A92" i="10"/>
  <c r="A93" i="10"/>
  <c r="A96" i="10"/>
  <c r="A98" i="10"/>
  <c r="A101" i="10"/>
  <c r="A102" i="10"/>
  <c r="A103" i="10"/>
  <c r="A106" i="10"/>
  <c r="A109" i="10"/>
  <c r="A111" i="10"/>
  <c r="A115" i="10"/>
  <c r="A118" i="10"/>
  <c r="A119" i="10"/>
  <c r="A120" i="10"/>
  <c r="A122" i="10"/>
  <c r="A123" i="10"/>
  <c r="A124" i="10"/>
  <c r="A129" i="10"/>
  <c r="A132" i="10"/>
  <c r="A134" i="10"/>
  <c r="A136" i="10"/>
  <c r="A137" i="10"/>
  <c r="A138" i="10"/>
  <c r="A140" i="10"/>
  <c r="A141" i="10"/>
  <c r="A143" i="10"/>
  <c r="A147" i="10"/>
  <c r="A148" i="10"/>
  <c r="A149" i="10"/>
  <c r="A150" i="10"/>
  <c r="A151" i="10"/>
  <c r="A153" i="10"/>
  <c r="A154" i="10"/>
  <c r="A156" i="10"/>
  <c r="A158" i="10"/>
  <c r="A159" i="10"/>
  <c r="A162" i="10"/>
  <c r="A163" i="10"/>
  <c r="A165" i="10"/>
  <c r="A166" i="10"/>
  <c r="A168" i="10"/>
  <c r="A169" i="10"/>
  <c r="A171" i="10"/>
  <c r="A172" i="10"/>
  <c r="A174" i="10"/>
  <c r="A175" i="10"/>
  <c r="A177" i="10"/>
  <c r="A178" i="10"/>
  <c r="A179" i="10"/>
  <c r="A180" i="10"/>
  <c r="A182" i="10"/>
  <c r="A183" i="10"/>
  <c r="A184" i="10"/>
  <c r="A186" i="10"/>
  <c r="A187" i="10"/>
  <c r="A188" i="10"/>
  <c r="A190" i="10"/>
  <c r="A191" i="10"/>
  <c r="A194" i="10"/>
  <c r="A195" i="10"/>
  <c r="A196" i="10"/>
  <c r="A198" i="10"/>
  <c r="A199" i="10"/>
  <c r="A200" i="10"/>
  <c r="A202" i="10"/>
  <c r="A203" i="10"/>
  <c r="A204" i="10"/>
  <c r="A206" i="10"/>
  <c r="A207" i="10"/>
  <c r="A208" i="10"/>
  <c r="A210" i="10"/>
  <c r="A212" i="10"/>
  <c r="A215" i="10"/>
  <c r="A216" i="10"/>
  <c r="A218" i="10"/>
  <c r="A220" i="10"/>
  <c r="A223" i="10"/>
  <c r="A224" i="10"/>
  <c r="A228" i="10"/>
  <c r="A229" i="10"/>
  <c r="A232" i="10"/>
  <c r="A235" i="10"/>
  <c r="A236" i="10"/>
  <c r="A237" i="10"/>
  <c r="A239" i="10"/>
  <c r="A242" i="10"/>
  <c r="A243" i="10"/>
  <c r="A245" i="10"/>
  <c r="A246" i="10"/>
  <c r="A249" i="10"/>
  <c r="A250" i="10"/>
  <c r="A252" i="10"/>
  <c r="A253" i="10"/>
  <c r="A255" i="10"/>
  <c r="A256" i="10"/>
  <c r="A259" i="10"/>
  <c r="A260" i="10"/>
  <c r="A263" i="10"/>
  <c r="A266" i="10"/>
  <c r="A268" i="10"/>
  <c r="A269" i="10"/>
  <c r="A271" i="10"/>
  <c r="A272" i="10"/>
  <c r="A273" i="10"/>
  <c r="A274" i="10"/>
  <c r="A275" i="10"/>
  <c r="A276" i="10"/>
  <c r="A277" i="10"/>
  <c r="A280" i="10"/>
  <c r="A283" i="10"/>
  <c r="A284" i="10"/>
  <c r="A285" i="10"/>
  <c r="A289" i="10"/>
  <c r="A290" i="10"/>
  <c r="A291" i="10"/>
  <c r="A294" i="10"/>
  <c r="A295" i="10"/>
  <c r="A297" i="10"/>
  <c r="A298" i="10"/>
  <c r="A299" i="10"/>
  <c r="A301" i="10"/>
  <c r="A302" i="10"/>
  <c r="A304" i="10"/>
  <c r="A305" i="10"/>
  <c r="A308" i="10"/>
  <c r="A309" i="10"/>
  <c r="A310" i="10"/>
  <c r="A311" i="10"/>
  <c r="A313" i="10"/>
  <c r="A314" i="10"/>
  <c r="A316" i="10"/>
  <c r="A317" i="10"/>
  <c r="A319" i="10"/>
  <c r="A321" i="10"/>
  <c r="A322" i="10"/>
  <c r="A325" i="10"/>
  <c r="A326" i="10"/>
  <c r="A329" i="10"/>
  <c r="A330" i="10"/>
  <c r="A333" i="10"/>
  <c r="A334" i="10"/>
  <c r="A335" i="10"/>
  <c r="A336" i="10"/>
  <c r="A337" i="10"/>
  <c r="A338" i="10"/>
  <c r="A339" i="10"/>
  <c r="A342" i="10"/>
  <c r="A343" i="10"/>
  <c r="A345" i="10"/>
  <c r="A346" i="10"/>
  <c r="A349" i="10"/>
  <c r="A350" i="10"/>
  <c r="A358" i="10"/>
  <c r="A361" i="10"/>
  <c r="A362" i="10"/>
  <c r="A363" i="10"/>
  <c r="A366" i="10"/>
  <c r="A369" i="10"/>
  <c r="A370" i="10"/>
  <c r="A373" i="10"/>
  <c r="A377" i="10"/>
  <c r="A380" i="10"/>
  <c r="A386" i="10"/>
  <c r="A388" i="10"/>
  <c r="A389" i="10"/>
  <c r="A392" i="10"/>
  <c r="A395" i="10"/>
  <c r="A397" i="10"/>
  <c r="A400" i="10"/>
  <c r="A401" i="10"/>
  <c r="A404" i="10"/>
  <c r="A408" i="10"/>
  <c r="A409" i="10"/>
  <c r="A410" i="10"/>
  <c r="L258" i="14"/>
  <c r="A385" i="10" s="1"/>
  <c r="L13" i="14"/>
  <c r="L155" i="14"/>
  <c r="A155" i="10" s="1"/>
  <c r="A344" i="10"/>
  <c r="L31" i="14"/>
  <c r="A84" i="10" s="1"/>
  <c r="L161" i="14"/>
  <c r="A288" i="10" s="1"/>
  <c r="L145" i="14"/>
  <c r="A145" i="10" s="1"/>
  <c r="L135" i="14"/>
  <c r="A262" i="10" s="1"/>
  <c r="A286" i="10"/>
  <c r="L173" i="14"/>
  <c r="A173" i="10" s="1"/>
  <c r="A265" i="10"/>
  <c r="L107" i="14"/>
  <c r="A234" i="10" s="1"/>
  <c r="A233" i="10"/>
  <c r="L23" i="14"/>
  <c r="L238" i="14"/>
  <c r="A238" i="10" s="1"/>
  <c r="L230" i="14"/>
  <c r="A357" i="10" s="1"/>
  <c r="L49" i="14"/>
  <c r="A17" i="10" s="1"/>
  <c r="A176" i="10"/>
  <c r="L341" i="14"/>
  <c r="A341" i="10" s="1"/>
  <c r="L247" i="14"/>
  <c r="A247" i="10" s="1"/>
  <c r="A146" i="10"/>
  <c r="L306" i="14"/>
  <c r="A306" i="10" s="1"/>
  <c r="A133" i="10"/>
  <c r="L95" i="14"/>
  <c r="A95" i="10" s="1"/>
  <c r="L217" i="14"/>
  <c r="A217" i="10" s="1"/>
  <c r="A105" i="10"/>
  <c r="L287" i="14"/>
  <c r="A99" i="10" s="1"/>
  <c r="L205" i="14"/>
  <c r="A205" i="10" s="1"/>
  <c r="L323" i="14"/>
  <c r="A323" i="10" s="1"/>
  <c r="L89" i="14"/>
  <c r="A60" i="10" s="1"/>
  <c r="L78" i="14"/>
  <c r="A79" i="10" s="1"/>
  <c r="A65" i="10"/>
  <c r="L3" i="14"/>
  <c r="A4" i="10" s="1"/>
  <c r="L57" i="14"/>
  <c r="A58" i="10" s="1"/>
  <c r="L60" i="14"/>
  <c r="A61" i="10" s="1"/>
  <c r="L54" i="14"/>
  <c r="A22" i="10" s="1"/>
  <c r="A181" i="10"/>
  <c r="L391" i="14"/>
  <c r="L384" i="14"/>
  <c r="A384" i="10" s="1"/>
  <c r="L364" i="14"/>
  <c r="A192" i="10" s="1"/>
  <c r="A382" i="10"/>
  <c r="L278" i="14"/>
  <c r="A405" i="10" s="1"/>
  <c r="A374" i="10"/>
  <c r="L360" i="14"/>
  <c r="A360" i="10" s="1"/>
  <c r="L85" i="14"/>
  <c r="A56" i="10" s="1"/>
  <c r="A307" i="10"/>
  <c r="L372" i="14"/>
  <c r="A157" i="10" s="1"/>
  <c r="A281" i="10"/>
  <c r="L193" i="14"/>
  <c r="A320" i="10" s="1"/>
  <c r="A261" i="10"/>
  <c r="L189" i="14"/>
  <c r="A257" i="10" s="1"/>
  <c r="L121" i="14"/>
  <c r="A244" i="10"/>
  <c r="L117" i="14"/>
  <c r="A117" i="10" s="1"/>
  <c r="A240" i="10"/>
  <c r="L19" i="14"/>
  <c r="A20" i="10" s="1"/>
  <c r="L42" i="14"/>
  <c r="A10" i="10" s="1"/>
  <c r="L71" i="14"/>
  <c r="A213" i="10"/>
  <c r="L131" i="14"/>
  <c r="A209" i="10"/>
  <c r="L403" i="14"/>
  <c r="A402" i="10" s="1"/>
  <c r="L394" i="14"/>
  <c r="A185" i="10" s="1"/>
  <c r="L318" i="14"/>
  <c r="A130" i="10" s="1"/>
  <c r="A160" i="10"/>
  <c r="L312" i="14"/>
  <c r="A312" i="10" s="1"/>
  <c r="L100" i="14"/>
  <c r="A227" i="10" s="1"/>
  <c r="L348" i="14"/>
  <c r="A347" i="10" s="1"/>
  <c r="A116" i="10"/>
  <c r="L201" i="14"/>
  <c r="A201" i="10" s="1"/>
  <c r="A51" i="10"/>
  <c r="L197" i="14"/>
  <c r="A324" i="10" s="1"/>
  <c r="L399" i="14"/>
  <c r="A399" i="10" s="1"/>
  <c r="L264" i="14"/>
  <c r="A264" i="10" s="1"/>
  <c r="L296" i="14"/>
  <c r="A108" i="10" s="1"/>
  <c r="L292" i="14"/>
  <c r="A292" i="10" s="1"/>
  <c r="A21" i="10"/>
  <c r="L300" i="14"/>
  <c r="A112" i="10" s="1"/>
  <c r="L379" i="14"/>
  <c r="A379" i="10" s="1"/>
  <c r="A396" i="10"/>
  <c r="L376" i="14"/>
  <c r="A376" i="10" s="1"/>
  <c r="A393" i="10"/>
  <c r="L214" i="14"/>
  <c r="A214" i="10" s="1"/>
  <c r="A390" i="10"/>
  <c r="L211" i="14"/>
  <c r="A387" i="10" s="1"/>
  <c r="L46" i="14"/>
  <c r="A47" i="10" s="1"/>
  <c r="L270" i="14"/>
  <c r="A270" i="10" s="1"/>
  <c r="A365" i="10"/>
  <c r="L39" i="14"/>
  <c r="A91" i="10" s="1"/>
  <c r="L267" i="14"/>
  <c r="A267" i="10" s="1"/>
  <c r="A351" i="10"/>
  <c r="L170" i="14"/>
  <c r="L356" i="14"/>
  <c r="A355" i="10" s="1"/>
  <c r="L152" i="14"/>
  <c r="A279" i="10" s="1"/>
  <c r="L142" i="14"/>
  <c r="A293" i="10" s="1"/>
  <c r="L128" i="14"/>
  <c r="A128" i="10" s="1"/>
  <c r="L407" i="14"/>
  <c r="A219" i="10" s="1"/>
  <c r="L125" i="14"/>
  <c r="A125" i="10" s="1"/>
  <c r="A248" i="10"/>
  <c r="L114" i="14"/>
  <c r="A241" i="10" s="1"/>
  <c r="L65" i="14"/>
  <c r="A33" i="10" s="1"/>
  <c r="L68" i="14"/>
  <c r="L226" i="14"/>
  <c r="A328" i="10" s="1"/>
  <c r="A167" i="10"/>
  <c r="L368" i="14"/>
  <c r="A164" i="10" s="1"/>
  <c r="L303" i="14"/>
  <c r="A303" i="10" s="1"/>
  <c r="A139" i="10"/>
  <c r="L104" i="14"/>
  <c r="A231" i="10" s="1"/>
  <c r="L28" i="14"/>
  <c r="A113" i="10"/>
  <c r="L222" i="14"/>
  <c r="A110" i="10"/>
  <c r="L36" i="14"/>
  <c r="A37" i="10" s="1"/>
  <c r="A97" i="10"/>
  <c r="L254" i="14"/>
  <c r="A381" i="10" s="1"/>
  <c r="L315" i="14"/>
  <c r="A127" i="10" s="1"/>
  <c r="A78" i="10"/>
  <c r="L10" i="14"/>
  <c r="A46" i="10" s="1"/>
  <c r="L282" i="14"/>
  <c r="A94" i="10" s="1"/>
  <c r="A16" i="10"/>
  <c r="L332" i="14"/>
  <c r="A144" i="10" s="1"/>
  <c r="N332" i="14"/>
  <c r="N371" i="14"/>
  <c r="N205" i="14"/>
  <c r="N68" i="14"/>
  <c r="N65" i="14"/>
  <c r="N54" i="14"/>
  <c r="R54" i="14" s="1"/>
  <c r="R181" i="14"/>
  <c r="N391" i="14"/>
  <c r="R390" i="14" s="1"/>
  <c r="R38" i="14"/>
  <c r="N382" i="14"/>
  <c r="R167" i="14" s="1"/>
  <c r="N383" i="14"/>
  <c r="R357" i="14"/>
  <c r="N384" i="14"/>
  <c r="N379" i="14"/>
  <c r="R396" i="14" s="1"/>
  <c r="N368" i="14"/>
  <c r="R368" i="14" s="1"/>
  <c r="R164" i="14"/>
  <c r="N364" i="14"/>
  <c r="N356" i="14"/>
  <c r="N353" i="14"/>
  <c r="R12" i="14"/>
  <c r="N348" i="14"/>
  <c r="R116" i="14"/>
  <c r="N341" i="14"/>
  <c r="N323" i="14"/>
  <c r="R323" i="14" s="1"/>
  <c r="N322" i="14"/>
  <c r="R350" i="14"/>
  <c r="N318" i="14"/>
  <c r="R318" i="14" s="1"/>
  <c r="N315" i="14"/>
  <c r="R77" i="14" s="1"/>
  <c r="N312" i="14"/>
  <c r="R312" i="14" s="1"/>
  <c r="N306" i="14"/>
  <c r="R306" i="14" s="1"/>
  <c r="R133" i="14"/>
  <c r="N303" i="14"/>
  <c r="R303" i="14" s="1"/>
  <c r="R139" i="14"/>
  <c r="N300" i="14"/>
  <c r="N296" i="14"/>
  <c r="R296" i="14" s="1"/>
  <c r="N292" i="14"/>
  <c r="N287" i="14"/>
  <c r="N282" i="14"/>
  <c r="R15" i="14"/>
  <c r="N278" i="14"/>
  <c r="N222" i="14"/>
  <c r="R110" i="14"/>
  <c r="N217" i="14"/>
  <c r="R217" i="14" s="1"/>
  <c r="R105" i="14"/>
  <c r="N197" i="14"/>
  <c r="N193" i="14"/>
  <c r="R261" i="14" s="1"/>
  <c r="N189" i="14"/>
  <c r="R189" i="14" s="1"/>
  <c r="N173" i="14"/>
  <c r="R265" i="14"/>
  <c r="N170" i="14"/>
  <c r="R170" i="14" s="1"/>
  <c r="N161" i="14"/>
  <c r="N85" i="14"/>
  <c r="R307" i="14"/>
  <c r="N258" i="14"/>
  <c r="N238" i="14"/>
  <c r="N131" i="14"/>
  <c r="R209" i="14" s="1"/>
  <c r="N135" i="14"/>
  <c r="R286" i="14"/>
  <c r="N398" i="14"/>
  <c r="R41" i="14"/>
  <c r="N359" i="14"/>
  <c r="R326" i="14"/>
  <c r="N352" i="14"/>
  <c r="R285" i="14"/>
  <c r="N295" i="14"/>
  <c r="N277" i="14"/>
  <c r="R373" i="14"/>
  <c r="N276" i="14"/>
  <c r="R358" i="14" s="1"/>
  <c r="N275" i="14"/>
  <c r="N274" i="14"/>
  <c r="R311" i="14"/>
  <c r="N273" i="14"/>
  <c r="N263" i="14"/>
  <c r="R314" i="14"/>
  <c r="N257" i="14"/>
  <c r="R257" i="14" s="1"/>
  <c r="R151" i="14"/>
  <c r="N253" i="14"/>
  <c r="R313" i="14" s="1"/>
  <c r="N252" i="14"/>
  <c r="R378" i="14"/>
  <c r="N246" i="14"/>
  <c r="N245" i="14"/>
  <c r="N229" i="14"/>
  <c r="N225" i="14"/>
  <c r="R225" i="14" s="1"/>
  <c r="R120" i="14"/>
  <c r="N210" i="14"/>
  <c r="R386" i="14"/>
  <c r="N160" i="14"/>
  <c r="R349" i="14" s="1"/>
  <c r="N247" i="14"/>
  <c r="R374" i="14" s="1"/>
  <c r="R146" i="14"/>
  <c r="N155" i="14"/>
  <c r="R344" i="14"/>
  <c r="N95" i="14"/>
  <c r="N60" i="14"/>
  <c r="R402" i="14"/>
  <c r="N49" i="14"/>
  <c r="R176" i="14"/>
  <c r="N145" i="14"/>
  <c r="R145" i="14" s="1"/>
  <c r="N107" i="14"/>
  <c r="R233" i="14" s="1"/>
  <c r="N78" i="14"/>
  <c r="R64" i="14"/>
  <c r="N89" i="14"/>
  <c r="R89" i="14" s="1"/>
  <c r="N264" i="14"/>
  <c r="N19" i="14"/>
  <c r="R221" i="14"/>
  <c r="N42" i="14"/>
  <c r="N71" i="14"/>
  <c r="R71" i="14" s="1"/>
  <c r="R213" i="14"/>
  <c r="N100" i="14"/>
  <c r="R126" i="14" s="1"/>
  <c r="N117" i="14"/>
  <c r="R244" i="14" s="1"/>
  <c r="R240" i="14"/>
  <c r="N121" i="14"/>
  <c r="R248" i="14" s="1"/>
  <c r="N201" i="14"/>
  <c r="R50" i="14"/>
  <c r="N10" i="14"/>
  <c r="R61" i="14"/>
  <c r="N28" i="14"/>
  <c r="R113" i="14"/>
  <c r="N36" i="14"/>
  <c r="R97" i="14"/>
  <c r="N39" i="14"/>
  <c r="R354" i="14"/>
  <c r="N46" i="14"/>
  <c r="R46" i="14" s="1"/>
  <c r="N57" i="14"/>
  <c r="R24" i="14" s="1"/>
  <c r="N75" i="14"/>
  <c r="N104" i="14"/>
  <c r="R130" i="14" s="1"/>
  <c r="N114" i="14"/>
  <c r="N125" i="14"/>
  <c r="N128" i="14"/>
  <c r="N142" i="14"/>
  <c r="R142" i="14" s="1"/>
  <c r="R293" i="14"/>
  <c r="N152" i="14"/>
  <c r="R152" i="14" s="1"/>
  <c r="N211" i="14"/>
  <c r="R387" i="14" s="1"/>
  <c r="N214" i="14"/>
  <c r="N226" i="14"/>
  <c r="N254" i="14"/>
  <c r="R254" i="14" s="1"/>
  <c r="R94" i="14"/>
  <c r="N267" i="14"/>
  <c r="R351" i="14"/>
  <c r="N270" i="14"/>
  <c r="N376" i="14"/>
  <c r="R393" i="14"/>
  <c r="N403" i="14"/>
  <c r="N399" i="14"/>
  <c r="R399" i="14" s="1"/>
  <c r="N394" i="14"/>
  <c r="R185" i="14"/>
  <c r="N372" i="14"/>
  <c r="R281" i="14" s="1"/>
  <c r="N407" i="14"/>
  <c r="R251" i="14"/>
  <c r="N31" i="14"/>
  <c r="R31" i="14" s="1"/>
  <c r="R327" i="14"/>
  <c r="N23" i="14"/>
  <c r="R23" i="14" s="1"/>
  <c r="N13" i="14"/>
  <c r="N3" i="14"/>
  <c r="R3" i="14" s="1"/>
  <c r="O21" i="1"/>
  <c r="B7" i="21"/>
  <c r="A378" i="10"/>
  <c r="A352" i="10"/>
  <c r="A398" i="10"/>
  <c r="A371" i="10"/>
  <c r="A14" i="10"/>
  <c r="A375" i="10"/>
  <c r="A383" i="10"/>
  <c r="O89" i="1"/>
  <c r="D3" i="1"/>
  <c r="E3" i="1" a="1"/>
  <c r="E3" i="1" s="1"/>
  <c r="O20" i="1"/>
  <c r="O19" i="1"/>
  <c r="O18" i="1"/>
  <c r="O15" i="1"/>
  <c r="O14" i="1"/>
  <c r="O3" i="1"/>
  <c r="O4" i="1"/>
  <c r="O5" i="1"/>
  <c r="O6" i="1"/>
  <c r="O7" i="1"/>
  <c r="O8" i="1"/>
  <c r="O9" i="1"/>
  <c r="O10" i="1"/>
  <c r="O11" i="1"/>
  <c r="O12" i="1"/>
  <c r="O13" i="1"/>
  <c r="O16" i="1"/>
  <c r="O68" i="1"/>
  <c r="O69" i="1"/>
  <c r="O70" i="1"/>
  <c r="O71" i="1"/>
  <c r="O72" i="1"/>
  <c r="O73" i="1"/>
  <c r="O74" i="1"/>
  <c r="O75" i="1"/>
  <c r="O76" i="1"/>
  <c r="O77" i="1"/>
  <c r="O78" i="1"/>
  <c r="O79" i="1"/>
  <c r="O80" i="1"/>
  <c r="O81" i="1"/>
  <c r="O82" i="1"/>
  <c r="O83" i="1"/>
  <c r="O84" i="1"/>
  <c r="O85" i="1"/>
  <c r="O86" i="1"/>
  <c r="O87" i="1"/>
  <c r="O88" i="1"/>
  <c r="O90" i="1"/>
  <c r="O91" i="1"/>
  <c r="O92" i="1"/>
  <c r="O93" i="1"/>
  <c r="O94" i="1"/>
  <c r="O95" i="1"/>
  <c r="O96" i="1"/>
  <c r="O97" i="1"/>
  <c r="O98" i="1"/>
  <c r="O99" i="1"/>
  <c r="O101" i="1"/>
  <c r="O102" i="1"/>
  <c r="O103" i="1"/>
  <c r="O104" i="1"/>
  <c r="O105" i="1"/>
  <c r="O106" i="1"/>
  <c r="O107" i="1"/>
  <c r="O108" i="1"/>
  <c r="O109" i="1"/>
  <c r="O110" i="1"/>
  <c r="O111" i="1"/>
  <c r="O112" i="1"/>
  <c r="O17"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100" i="1"/>
  <c r="A135" i="10" l="1"/>
  <c r="A76" i="10"/>
  <c r="A104" i="10"/>
  <c r="A353" i="10"/>
  <c r="A170" i="10"/>
  <c r="R100" i="14"/>
  <c r="A107" i="10"/>
  <c r="R315" i="14"/>
  <c r="A287" i="10"/>
  <c r="A372" i="10"/>
  <c r="A211" i="10"/>
  <c r="R332" i="14"/>
  <c r="A114" i="10"/>
  <c r="A403" i="10"/>
  <c r="A356" i="10"/>
  <c r="A315" i="10"/>
  <c r="A222" i="10"/>
  <c r="A278" i="10"/>
  <c r="R407" i="14"/>
  <c r="A348" i="10"/>
  <c r="A40" i="10"/>
  <c r="R193" i="14"/>
  <c r="R382" i="14"/>
  <c r="A391" i="10"/>
  <c r="A258" i="10"/>
  <c r="A152" i="10"/>
  <c r="A394" i="10"/>
  <c r="A364" i="10"/>
  <c r="R372" i="14"/>
  <c r="A66" i="10"/>
  <c r="R379" i="14"/>
  <c r="R341" i="14"/>
  <c r="A24" i="10"/>
  <c r="A55" i="10"/>
  <c r="R359" i="14"/>
  <c r="R28" i="14"/>
  <c r="A368" i="10"/>
  <c r="A226" i="10"/>
  <c r="R173" i="14"/>
  <c r="A189" i="10"/>
  <c r="A367" i="10"/>
  <c r="R201" i="14"/>
  <c r="A331" i="10"/>
  <c r="A193" i="10"/>
  <c r="A69" i="10"/>
  <c r="R121" i="14"/>
  <c r="A254" i="10"/>
  <c r="A43" i="10"/>
  <c r="A296" i="10"/>
  <c r="A32" i="10"/>
  <c r="R160" i="14"/>
  <c r="A142" i="10"/>
  <c r="A282" i="10"/>
  <c r="A359" i="10"/>
  <c r="A340" i="10"/>
  <c r="A89" i="10"/>
  <c r="A11" i="10"/>
  <c r="A131" i="10"/>
  <c r="A230" i="10"/>
  <c r="A72" i="10"/>
  <c r="A50" i="10"/>
  <c r="A161" i="10"/>
  <c r="E434" i="14"/>
  <c r="E435" i="14" s="1"/>
  <c r="E436" i="14" s="1"/>
  <c r="E437" i="14" s="1"/>
  <c r="E438" i="14" s="1"/>
  <c r="A197" i="10"/>
  <c r="A121" i="10"/>
  <c r="A300" i="10"/>
  <c r="A406" i="10"/>
  <c r="A86" i="10"/>
  <c r="R42" i="14"/>
  <c r="R20" i="14"/>
  <c r="S3" i="14" s="1"/>
  <c r="T3" i="14" s="1"/>
  <c r="T77" i="14" s="1"/>
  <c r="T164" i="14" s="1"/>
  <c r="T233" i="14" s="1"/>
  <c r="T323" i="14" s="1"/>
  <c r="C2" i="9" s="1"/>
  <c r="A62" i="10"/>
  <c r="A327" i="10"/>
  <c r="R365" i="14"/>
  <c r="A100" i="10"/>
  <c r="A225" i="10"/>
  <c r="A29" i="10"/>
  <c r="A332" i="10"/>
  <c r="C3" i="9"/>
  <c r="C4" i="9" s="1" a="1"/>
  <c r="C4" i="9" s="1"/>
  <c r="A39" i="10"/>
  <c r="A81" i="10"/>
  <c r="A25" i="10"/>
  <c r="A318" i="10"/>
  <c r="R208" i="14"/>
  <c r="R184" i="14"/>
  <c r="A251" i="10"/>
  <c r="A354" i="10"/>
  <c r="A407" i="10"/>
  <c r="A126" i="10"/>
  <c r="A221" i="10"/>
  <c r="S233" i="14"/>
  <c r="R80" i="14"/>
  <c r="S323" i="14" l="1"/>
  <c r="S164" i="14"/>
  <c r="S77" i="1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<sst xmlns="http://schemas.openxmlformats.org/spreadsheetml/2006/main" count="6062" uniqueCount="2789">
  <si>
    <t>TM</t>
  </si>
  <si>
    <t>This tool is updated periodically with feature enhancements, bug fixes, and other changes.  Be sure to register for our newsletter so that we can alert you when changes are made.</t>
  </si>
  <si>
    <t>Although we have tried to make the Tool useful, it is being provided to you as-is, and nothing in the Tool is intended to serve as, nor does it serve as, legal or technical advice.  To be clear, if you use the Tool or any of the information in it, you do so at your own risk.  If you do not agree, you must not use the Tool.  It's that simple.</t>
  </si>
  <si>
    <r>
      <t xml:space="preserve">Worksheet Listing
</t>
    </r>
    <r>
      <rPr>
        <sz val="14"/>
        <color rgb="FF000000"/>
        <rFont val="Calibri"/>
        <family val="2"/>
        <scheme val="minor"/>
      </rPr>
      <t>(Be sure to scroll down for additional information, including a background of the CMMC and SPRS programs and instructions for using the worksheets to conduct a self-assessment and calculate SPRS and FAR and Above scores)</t>
    </r>
  </si>
  <si>
    <t xml:space="preserve">
THIS TOOL IS PROVIDED BY THE COPYRIGHT HOLDERS AND CONTRIBUTORS "AS IS" AND ANY EXPRESS OR IMPLIED WARRANTIES, INCLUDING, BUT NOT LIMITED TO, THE IMPLIED WARRANTIES OF MERCHANTABILITY AND FITNESS FOR A PARTICULAR PURPOSE ARE DISCLAIMED. IN NO EVENT SHALL THE COPYRIGHT HOLDER OR CONTRIBUTORS BE LIABLE FOR ANY DIRECT, INDIRECT, INCIDENTAL, SPECIAL, EXEMPLARY, OR CONSEQUENTIAL DAMAGES (INCLUDING, BUT NOT LIMITED TO, PROCUREMENT OF SUBSTITUTE GOODS OR SERVICES; LOSS OF USE, DATA, OR PROFITS; OR BUSINESS INTERRUPTION) HOWEVER CAUSED AND ON ANY THEORY OF LIABILITY, WHETHER IN CONTRACT, STRICT LIABILITY, OR TORT (INCLUDING NEGLIGENCE OR OTHERWISE) ARISING IN ANY WAY OUT OF THE USE OF THIS SOFTWARE, EVEN IF ADVISED OF THE POSSIBILITY OF SUCH DAMAGE.</t>
  </si>
  <si>
    <t xml:space="preserve">This Tool consists of several worksheets, including:
</t>
  </si>
  <si>
    <r>
      <rPr>
        <b/>
        <sz val="14"/>
        <color rgb="FF000000"/>
        <rFont val="Calibri"/>
        <family val="2"/>
        <scheme val="minor"/>
      </rPr>
      <t>Introduction</t>
    </r>
    <r>
      <rPr>
        <sz val="14"/>
        <color rgb="FF000000"/>
        <rFont val="Calibri"/>
        <family val="2"/>
        <scheme val="minor"/>
      </rPr>
      <t xml:space="preserve"> - This page.  It provides a basic introduction to the tool and the different worksheets.</t>
    </r>
  </si>
  <si>
    <r>
      <rPr>
        <b/>
        <sz val="14"/>
        <color rgb="FF000000"/>
        <rFont val="Calibri"/>
        <family val="2"/>
        <scheme val="minor"/>
      </rPr>
      <t>Questionnaire</t>
    </r>
    <r>
      <rPr>
        <sz val="14"/>
        <color rgb="FF000000"/>
        <rFont val="Calibri"/>
        <family val="2"/>
        <scheme val="minor"/>
      </rPr>
      <t xml:space="preserve"> - Used by organizations or their Managed Services Provider, Managed Security Service Provider, Consultant, etc. to help evaluate the overall maturity of the organization's cybersecurity program.  For organizations with scores below about 70 points, and those who do not handle CUI, a gap analysis and remediation that focuses on FAR and Above Phase 1 may be more appropriate due to their relative immaturity.   Organizations with scores above 70 are more likely to meet most of the Phase 1 requirements and thus could benefit from performing a gap analysis against all 110 controls.  Remediation of any gaps can be prioritized based on the corresponding control/requirement's order in FAR and Above.  For more details, please visit https://cmmcinfo.org/2022/05/11/cmmc-gap-analysis-client-engagement-process-and-questionnaire/</t>
    </r>
  </si>
  <si>
    <r>
      <rPr>
        <b/>
        <sz val="14"/>
        <color rgb="FF000000"/>
        <rFont val="Calibri"/>
        <family val="2"/>
        <scheme val="minor"/>
      </rPr>
      <t xml:space="preserve">System Overview &amp; SSP Preamble </t>
    </r>
    <r>
      <rPr>
        <sz val="14"/>
        <color rgb="FF000000"/>
        <rFont val="Calibri"/>
        <family val="2"/>
        <scheme val="minor"/>
      </rPr>
      <t>- Provides a template for the "front matter", or preamble of a System Security Plan ("SSP").  This worksheet collects additional, basic information which must be defined under NIST SP 800-171/CMMC.  Also displays FAR and Above and SPRS scores based on your answers in the SSP - DoD SPRS &amp; Far and Above worksheet (described below).  As a reminder, this SSP is used to define the security of a "system", or collection of devices, software, people, and information.  The system that is the subject of this SSP may be made up of one or more subsystems.</t>
    </r>
  </si>
  <si>
    <r>
      <rPr>
        <b/>
        <sz val="14"/>
        <color rgb="FF000000"/>
        <rFont val="Calibri"/>
        <family val="2"/>
        <scheme val="minor"/>
      </rPr>
      <t>SSP - DoDAM &amp; SPRS Score</t>
    </r>
    <r>
      <rPr>
        <sz val="14"/>
        <color rgb="FF000000"/>
        <rFont val="Calibri"/>
        <family val="2"/>
        <scheme val="minor"/>
      </rPr>
      <t xml:space="preserve"> - Presents the NIST SP 800-171 requirements.  This is where you should record your self-assessment results.  Be sure to evaluate your organization against all of the assessment objectives for each requirement when you perform your self-assessment.  We include a recommendation as to whether a particular requirement/objective is something a typical small or medium business is likely to be able to handle themselves ("DIY") or if it is something that should probably be outsourced ("Outsource").  In a few cases, the requirements will require a combination of outside help and company resources, and we refer to these as "Hybrid".  See below for additional details.  We also include an indicator as to whether the requirement can be subject to a Plan of Action and Milestone ("POA&amp;M") while still allowing you to receive a Conditional CMMC Certification under CMMC v. 2.13.</t>
    </r>
  </si>
  <si>
    <r>
      <rPr>
        <b/>
        <sz val="14"/>
        <color rgb="FF000000"/>
        <rFont val="Calibri"/>
        <family val="2"/>
        <scheme val="minor"/>
      </rPr>
      <t>POA&amp;Ms</t>
    </r>
    <r>
      <rPr>
        <sz val="14"/>
        <color rgb="FF000000"/>
        <rFont val="Calibri"/>
        <family val="2"/>
        <scheme val="minor"/>
      </rPr>
      <t xml:space="preserve"> - Create and manage plans of action and milestones ("POA&amp;Ms") here.  POA&amp;Ms describe how your organization will meet any requirements that are not fully implemented in the assessed system.  References to the relevant control automatically appear in the POA&amp;M list if the control is not fully implemented.  You can reference NIST SP 800-53, specifically CA-5 and PM-4, for additional assistance in creating the POA&amp;Ms.  See below for additional details.</t>
    </r>
  </si>
  <si>
    <r>
      <rPr>
        <b/>
        <sz val="14"/>
        <color rgb="FF000000"/>
        <rFont val="Calibri"/>
        <family val="2"/>
        <scheme val="minor"/>
      </rPr>
      <t>Privileged Accounts</t>
    </r>
    <r>
      <rPr>
        <sz val="14"/>
        <color rgb="FF000000"/>
        <rFont val="Calibri"/>
        <family val="2"/>
        <scheme val="minor"/>
      </rPr>
      <t xml:space="preserve"> - NIST SP 800-171 and CMMC 2.0 require that you identify all of the "privileged accounts" in use in the system.  These include administrator accounts, developer accounts, and other accounts that can change security settings, alter the operation/configuration of the system, sub-system, or component, or take other actions that impact the security of the system.</t>
    </r>
  </si>
  <si>
    <r>
      <rPr>
        <b/>
        <sz val="14"/>
        <color rgb="FF000000"/>
        <rFont val="Calibri"/>
        <family val="2"/>
        <scheme val="minor"/>
      </rPr>
      <t xml:space="preserve">Physical Location(s) Info </t>
    </r>
    <r>
      <rPr>
        <sz val="14"/>
        <color rgb="FF000000"/>
        <rFont val="Calibri"/>
        <family val="2"/>
        <scheme val="minor"/>
      </rPr>
      <t xml:space="preserve">- This is a list of all of the physical locations where FCI and/or CUI is created, processed, stored, and/or transmitted (i.e., "handled").  In some cases, your organization may decide to limit access to some physical locations to only certain employee roles.  For example, if your organization has a closet where your servers are stored (i.e., a "data center"), you may limit physical access to that data center to only employees who are systems administrators to help reduce the likelihood of malicious activities.  The physical locations list is referenced in the Hardware Inventory worksheet (below) to help you identify the user roles which are permitted to access the different physical locations where FCI or CUI is handled.  </t>
    </r>
  </si>
  <si>
    <r>
      <rPr>
        <b/>
        <sz val="14"/>
        <color rgb="FF000000"/>
        <rFont val="Calibri"/>
        <family val="2"/>
        <scheme val="minor"/>
      </rPr>
      <t xml:space="preserve">Users Auth. to Access System </t>
    </r>
    <r>
      <rPr>
        <sz val="14"/>
        <color rgb="FF000000"/>
        <rFont val="Calibri"/>
        <family val="2"/>
        <scheme val="minor"/>
      </rPr>
      <t>- This is a list of all users who are authorized to access the system.</t>
    </r>
  </si>
  <si>
    <r>
      <rPr>
        <b/>
        <sz val="14"/>
        <color rgb="FF000000"/>
        <rFont val="Calibri"/>
        <family val="2"/>
        <scheme val="minor"/>
      </rPr>
      <t xml:space="preserve">User Roles </t>
    </r>
    <r>
      <rPr>
        <sz val="14"/>
        <color rgb="FF000000"/>
        <rFont val="Calibri"/>
        <family val="2"/>
        <scheme val="minor"/>
      </rPr>
      <t>- This is a list of all of the user roles relevant to the system.  Roles are used to defined categories of users who are authorized to access certain information, take certain actions, etc.  This allows the organization to more easily allocate and track authorizations as employees join the organization, change jobs within the organization, and/or leave the organization.</t>
    </r>
  </si>
  <si>
    <r>
      <t xml:space="preserve">Authorized Visitor List - </t>
    </r>
    <r>
      <rPr>
        <sz val="14"/>
        <color rgb="FF000000"/>
        <rFont val="Calibri"/>
        <family val="2"/>
        <scheme val="minor"/>
      </rPr>
      <t>A list of individuals authorized to visit the location, including whether the individual is authorized to access sensitive information (including CUI) and the area(s) the user is authorized to visit.</t>
    </r>
  </si>
  <si>
    <r>
      <t xml:space="preserve">Visitor Access Log - </t>
    </r>
    <r>
      <rPr>
        <sz val="14"/>
        <color rgb="FF000000"/>
        <rFont val="Calibri"/>
        <family val="2"/>
        <scheme val="minor"/>
      </rPr>
      <t>A log of individuals who have visited the location</t>
    </r>
  </si>
  <si>
    <r>
      <rPr>
        <b/>
        <sz val="14"/>
        <color rgb="FF000000"/>
        <rFont val="Calibri"/>
        <family val="2"/>
        <scheme val="minor"/>
      </rPr>
      <t xml:space="preserve">Sub-Systems </t>
    </r>
    <r>
      <rPr>
        <sz val="14"/>
        <color rgb="FF000000"/>
        <rFont val="Calibri"/>
        <family val="2"/>
        <scheme val="minor"/>
      </rPr>
      <t>-This is a list of the sub-systems that make up the system that is managed by the SSP.  For example, Mavis's Machine Shop might create an "enclave" that is specifically configured to handle CUI.  Mavis Machine Shop might use the .com version of their domain name for non-CUI E-mail, and may set up a separate E-mail system as part of the enclave (with the .US version of the domain name) that handles CUI.  Similarly, Mavis's might determine that they need a separate file storage system for CUI that is part of the enclave. In this scenario, the file storage and E-mail "systems" are sub-systems of the enclave.</t>
    </r>
  </si>
  <si>
    <r>
      <rPr>
        <b/>
        <sz val="14"/>
        <color rgb="FF000000"/>
        <rFont val="Calibri"/>
        <family val="2"/>
        <scheme val="minor"/>
      </rPr>
      <t>Hardware Inventory</t>
    </r>
    <r>
      <rPr>
        <sz val="14"/>
        <color rgb="FF000000"/>
        <rFont val="Calibri"/>
        <family val="2"/>
        <scheme val="minor"/>
      </rPr>
      <t xml:space="preserve"> - Provides a worksheet for collecting and storing a basic hardware inventory.  This sheet is optional, but may be advantageous to smaller organizations.  Commercial and open source tools are available which can automate the collection of much of this information.</t>
    </r>
  </si>
  <si>
    <r>
      <rPr>
        <b/>
        <sz val="14"/>
        <color rgb="FF000000"/>
        <rFont val="Calibri"/>
        <family val="2"/>
        <scheme val="minor"/>
      </rPr>
      <t>Software Inventory</t>
    </r>
    <r>
      <rPr>
        <sz val="14"/>
        <color rgb="FF000000"/>
        <rFont val="Calibri"/>
        <family val="2"/>
        <scheme val="minor"/>
      </rPr>
      <t xml:space="preserve"> - Provides a worksheet for collecting and storing a basic software inventory.  This sheet is optional, but may be advantageous to smaller organizations.  Commercial and open source tools are available which can automate the collection of much of this information.</t>
    </r>
  </si>
  <si>
    <r>
      <rPr>
        <b/>
        <sz val="14"/>
        <color rgb="FF000000"/>
        <rFont val="Calibri"/>
        <family val="2"/>
        <scheme val="minor"/>
      </rPr>
      <t>Cloud Svc. &amp; Ext. Syst. Inventory</t>
    </r>
    <r>
      <rPr>
        <sz val="14"/>
        <color rgb="FF000000"/>
        <rFont val="Calibri"/>
        <family val="2"/>
        <scheme val="minor"/>
      </rPr>
      <t xml:space="preserve"> - Provides a worksheet for collecting and storing an inventory of the cloud services used by your organization.  This sheet is optional, but may be advantageous to smaller organizations.  Commercial and open source tools are available which can automate the collection of much of this information.</t>
    </r>
  </si>
  <si>
    <r>
      <rPr>
        <b/>
        <sz val="14"/>
        <color rgb="FF000000"/>
        <rFont val="Calibri"/>
        <family val="2"/>
        <scheme val="minor"/>
      </rPr>
      <t xml:space="preserve">Info. Sources and Destinations </t>
    </r>
    <r>
      <rPr>
        <sz val="14"/>
        <color rgb="FF000000"/>
        <rFont val="Calibri"/>
        <family val="2"/>
        <scheme val="minor"/>
      </rPr>
      <t>- NIST SP 800-171 and CMMC require that your organization understand how CUI enters, traverses, and leaves your organization.  The CUI Sources and Destinations worksheet gives you a place to describe where CUI enters the system, how it moves throughout the organization (including where it is stored), and how the information leaves the organization (e.g., to a subcontractor or back to the government).  It also allows you to identify and track other kinds of information, including non-government information.</t>
    </r>
  </si>
  <si>
    <r>
      <t xml:space="preserve">Media Library or Catalog - </t>
    </r>
    <r>
      <rPr>
        <sz val="14"/>
        <color rgb="FF000000"/>
        <rFont val="Calibri"/>
        <family val="2"/>
        <scheme val="minor"/>
      </rPr>
      <t>NIST SP 800-171 and CMMC require that your organization track the use of removable media.  A media library is used to identify the different forms of removable media authorized by the organization for use with FCI and/or CUI and the kind(s) of information stored on the media.  This allows the organization to ensure that only authorized media is used, that media is only accessible to authorized individuals/roles, and that media is properly destroyed when no longer in use.</t>
    </r>
  </si>
  <si>
    <r>
      <rPr>
        <b/>
        <sz val="14"/>
        <color rgb="FF000000"/>
        <rFont val="Calibri"/>
        <family val="2"/>
        <scheme val="minor"/>
      </rPr>
      <t xml:space="preserve">Media Access Log </t>
    </r>
    <r>
      <rPr>
        <sz val="14"/>
        <color rgb="FF000000"/>
        <rFont val="Calibri"/>
        <family val="2"/>
        <scheme val="minor"/>
      </rPr>
      <t>- The media access log is used by individuals in the organization to "check out" and "check in" different media.  This allows the organization to easily track the media in use by the organization.</t>
    </r>
  </si>
  <si>
    <r>
      <t>SRM Template</t>
    </r>
    <r>
      <rPr>
        <sz val="14"/>
        <color rgb="FF000000"/>
        <rFont val="Calibri"/>
        <family val="2"/>
        <scheme val="minor"/>
      </rPr>
      <t xml:space="preserve"> - If your organization outsources your computer-related services to a third party (e.g., you use cloud-based resources like QuickBooks Online, Microsoft 365, Amazon Web Services, Salesforce.com, etc., or you use a Managed IT Services Provider ("MSP"), Managed Security Services Provider ("MSSP"), etc.) your organization should carefully document the NIST SP 800-171 requirements and objectives that are the service provider's responsibilities and those which are your organization's responsibility.  The responsibilities are typically documented using a "Service Responsibility Matrix" or "SRM".  The SRM Template is an example of an SRM.  Each of your service providers </t>
    </r>
    <r>
      <rPr>
        <u/>
        <sz val="14"/>
        <color rgb="FF000000"/>
        <rFont val="Calibri"/>
        <family val="2"/>
        <scheme val="minor"/>
      </rPr>
      <t>should</t>
    </r>
    <r>
      <rPr>
        <sz val="14"/>
        <color rgb="FF000000"/>
        <rFont val="Calibri"/>
        <family val="2"/>
        <scheme val="minor"/>
      </rPr>
      <t xml:space="preserve"> have an SRM of their own that they provide to you (you may need to ask for it).  If not, you can work with them to document the responsibilities using the SRM Template.</t>
    </r>
  </si>
  <si>
    <t>The following worksheets provide additional information, reference material, etc. and are provided as additional resources.  They are not likely to be used in an assessment.</t>
  </si>
  <si>
    <r>
      <rPr>
        <b/>
        <sz val="14"/>
        <color rgb="FF000000"/>
        <rFont val="Calibri"/>
        <family val="2"/>
        <scheme val="minor"/>
      </rPr>
      <t>Potential Assessment Considerations</t>
    </r>
    <r>
      <rPr>
        <sz val="14"/>
        <color rgb="FF000000"/>
        <rFont val="Calibri"/>
        <family val="2"/>
        <scheme val="minor"/>
      </rPr>
      <t xml:space="preserve"> - This provides the list of Potential Assessment Considerations defined by NIST in SP 800-171A.  The list can be helpful in understanding the types of information sought in a particular requirement.</t>
    </r>
  </si>
  <si>
    <r>
      <rPr>
        <b/>
        <sz val="14"/>
        <color rgb="FF000000"/>
        <rFont val="Calibri"/>
        <family val="2"/>
        <scheme val="minor"/>
      </rPr>
      <t>CUI Types</t>
    </r>
    <r>
      <rPr>
        <sz val="14"/>
        <color rgb="FF000000"/>
        <rFont val="Calibri"/>
        <family val="2"/>
        <scheme val="minor"/>
      </rPr>
      <t xml:space="preserve"> - This is a (potentially outdated) copy of the CUI Registry maintained by the National Archives and Records Administration ("NARA"), the government organization responsible for overseeing the CUI program.  Always refer to https://archives.gov/CUI for the latest version of the CUI Registry.</t>
    </r>
  </si>
  <si>
    <r>
      <rPr>
        <b/>
        <sz val="14"/>
        <color rgb="FF000000"/>
        <rFont val="Calibri"/>
        <family val="2"/>
        <scheme val="minor"/>
      </rPr>
      <t>Old DoD 800-171 Score Template</t>
    </r>
    <r>
      <rPr>
        <sz val="14"/>
        <color rgb="FF000000"/>
        <rFont val="Calibri"/>
        <family val="2"/>
        <scheme val="minor"/>
      </rPr>
      <t xml:space="preserve"> - a copy of the DoD Assessment Methodology with automated scoring.  The requirements are organized by NIST SP 800-171 family and requirement number.</t>
    </r>
  </si>
  <si>
    <r>
      <rPr>
        <b/>
        <sz val="14"/>
        <color rgb="FF000000"/>
        <rFont val="Calibri"/>
        <family val="2"/>
        <scheme val="minor"/>
      </rPr>
      <t xml:space="preserve">References </t>
    </r>
    <r>
      <rPr>
        <sz val="14"/>
        <color rgb="FF000000"/>
        <rFont val="Calibri"/>
        <family val="2"/>
        <scheme val="minor"/>
      </rPr>
      <t>- This is a "master list" of information used to populate drop-down lists in the tool.</t>
    </r>
  </si>
  <si>
    <r>
      <rPr>
        <b/>
        <sz val="14"/>
        <color rgb="FF000000"/>
        <rFont val="Calibri"/>
        <family val="2"/>
        <scheme val="minor"/>
      </rPr>
      <t xml:space="preserve">Change Log </t>
    </r>
    <r>
      <rPr>
        <sz val="14"/>
        <color rgb="FF000000"/>
        <rFont val="Calibri"/>
        <family val="2"/>
        <scheme val="minor"/>
      </rPr>
      <t>- The change log describes the changes made in different versions of this tool.</t>
    </r>
  </si>
  <si>
    <t>Background and How to Use these Worksheets</t>
  </si>
  <si>
    <t xml:space="preserve">If your contract has DFARS 252.204-7019 and -7020 clauses in it, each system that is used by your organization to create, store, process, or transmit CUI under that contract must be assessed using NIST SP 800-171 and scored using DoD's Assessment Methodology.  The resulting score to must be submitted to DoD's Supplier Performance Risk System ("SPRS").  </t>
  </si>
  <si>
    <t>Unlike the CMMC program, which requires independent assessments to obtain a certification, the -7019 and -7020 clauses allow you to perform the assessment, and calculate the score, yourself or to hire a third party (e.g., a consultant) to perform the self-assessment for you.  Each system must be covered by a System Security Plan ("SSP") (see the requirements in NIST SP 800-171A 3.12.4 for more details on an SSP).  The SSP must define the scope of the system (i.e., which physical and logical equipment and software is used as part of the system) as well as other key information such as the Commercial and Government Entity ("CAGE") code(s) supported by the system.  If you are not familiar with your organization's CAGE code, you can search SAM.GOV for that information.</t>
  </si>
  <si>
    <r>
      <t xml:space="preserve">Under </t>
    </r>
    <r>
      <rPr>
        <b/>
        <sz val="14"/>
        <color rgb="FF000000"/>
        <rFont val="Calibri"/>
        <family val="2"/>
        <scheme val="minor"/>
      </rPr>
      <t>DoD's scoring system (referred to as the DoD Assessment Methodology, or "DoDAM")</t>
    </r>
    <r>
      <rPr>
        <sz val="14"/>
        <color rgb="FF000000"/>
        <rFont val="Calibri"/>
        <family val="2"/>
        <scheme val="minor"/>
      </rPr>
      <t xml:space="preserve">, all organizations begin with a score of 110.  The organization then loses points for each NIST SP 800-171 security requirement that is not fully implemented.  The number of points lost varies (either 1, 3, or 5 points) depending on certain factors defined by DoD.  </t>
    </r>
    <r>
      <rPr>
        <b/>
        <sz val="14"/>
        <color rgb="FF000000"/>
        <rFont val="Calibri"/>
        <family val="2"/>
        <scheme val="minor"/>
      </rPr>
      <t>Scores can range from -203 to 110.</t>
    </r>
  </si>
  <si>
    <r>
      <t xml:space="preserve">To use the Tool, if you do not already have a system security plan, you should begin by entering the information in the System Overview and SSP Preamble worksheet.  You will need to collect several pieces of information about the system, including a graphic that clearly depicts that system boundaries, system interconnections, and key devices (e.g. a </t>
    </r>
    <r>
      <rPr>
        <b/>
        <sz val="14"/>
        <color rgb="FF000000"/>
        <rFont val="Calibri"/>
        <family val="2"/>
        <scheme val="minor"/>
      </rPr>
      <t xml:space="preserve">network diagram </t>
    </r>
    <r>
      <rPr>
        <sz val="14"/>
        <color rgb="FF000000"/>
        <rFont val="Calibri"/>
        <family val="2"/>
        <scheme val="minor"/>
      </rPr>
      <t xml:space="preserve">and </t>
    </r>
    <r>
      <rPr>
        <b/>
        <sz val="14"/>
        <color rgb="FF000000"/>
        <rFont val="Calibri"/>
        <family val="2"/>
        <scheme val="minor"/>
      </rPr>
      <t>data flow diagram</t>
    </r>
    <r>
      <rPr>
        <sz val="14"/>
        <color rgb="FF000000"/>
        <rFont val="Calibri"/>
        <family val="2"/>
        <scheme val="minor"/>
      </rPr>
      <t xml:space="preserve">), a </t>
    </r>
    <r>
      <rPr>
        <u/>
        <sz val="14"/>
        <color rgb="FF000000"/>
        <rFont val="Calibri"/>
        <family val="2"/>
        <scheme val="minor"/>
      </rPr>
      <t>detailed</t>
    </r>
    <r>
      <rPr>
        <sz val="14"/>
        <color rgb="FF000000"/>
        <rFont val="Calibri"/>
        <family val="2"/>
        <scheme val="minor"/>
      </rPr>
      <t xml:space="preserve"> topology narrative, and other information.  The additional worksheets in this tool help you collect that information.</t>
    </r>
  </si>
  <si>
    <t xml:space="preserve">When it comes time to perform your gap assessment, begin evaluating your organization's implementation of each of the NIST SP 800-171A security requirements described in the DoD SPRS &amp; FAR and Above worksheet.  Each security requirement includes a short description taken from DoD's Assessment Methodology.  For more details on how to assess whether your organization is meeting a particular requirement, please see NIST SP 800-171A and DoD's notes to the assessor (included on the worksheet).  You should record any observations, including objective evidence, in the Assessor Notes field.  </t>
  </si>
  <si>
    <t xml:space="preserve">The Implementation Status field is a drop-down menu, and you can choose from the available statuses.  Except where otherwise permitted by DoD, only full implementation of a security requirement will allow your organization to not lose points.  Those points will be automatically reflected in the "Score Impacts" column.  The Implementation Status includes several options.  "Not Yet Assessed" is the default status, and is used to indicate that you have not begun assessing the organization against that security requirement.  "Not Yet Addressed" means that the organization has not implemented the requirement, nor has it even begun planning how to address the requirement.  "Implementation Planned" use used to indicate that the organization has laid out a plan of action, including resource estimations and milestones, for implementing the requirement.  "Implementation Begun" means that the organization has begun implementing the requirement.  "Fully Implemented" means that the organization's implementation of the corresponding security requirements is complete. </t>
  </si>
  <si>
    <t>There are a few security requirements which permit additional or alternative statuses as well.  These are identified in the DoD Comments to the Assessor field, and choosing an entry identified in the DoD Comments to the Assessor field will have the corresponding effect on the score.</t>
  </si>
  <si>
    <t>For each security requirement that the organization has not fully implemented, indicate a date by which the organization currently plans to fully implement that requirement.  The date farthest in the future will be used to populate the "Date When 110 Score Expected" field in the Information for SPRS Submission portion of the worksheet.</t>
  </si>
  <si>
    <t>Version 2025.03a</t>
  </si>
  <si>
    <t>Client Name:</t>
  </si>
  <si>
    <t>Client Point of Contact (POC) Name:</t>
  </si>
  <si>
    <t>Client POC Title:</t>
  </si>
  <si>
    <t>Client POC E-mail Address:</t>
  </si>
  <si>
    <t>Client POC Phone Number:</t>
  </si>
  <si>
    <t>Date Questionnaire Completed:</t>
  </si>
  <si>
    <t>Questionnaire Score (calculated - 0 to 107)</t>
  </si>
  <si>
    <t>At how many physical locations (offices, data centers, or other facilities) does your organization handle CUI or FCI?</t>
  </si>
  <si>
    <t>How many employees do you have, and how many are authorized to access government information?</t>
  </si>
  <si>
    <t>Total employees and contractors:</t>
  </si>
  <si>
    <t>Authorized to access Government Information</t>
  </si>
  <si>
    <t>How many accounts of the following types do you have in your organization's systems?</t>
  </si>
  <si>
    <t>Users</t>
  </si>
  <si>
    <t>Local Administrators</t>
  </si>
  <si>
    <t>Application</t>
  </si>
  <si>
    <t>Service</t>
  </si>
  <si>
    <t>Domain Administrator</t>
  </si>
  <si>
    <t>Other</t>
  </si>
  <si>
    <t>Do you allow employees to access your systems, including E-mail, collaboration, and cloud resources, from their personal devices (i.e., BYOD)?</t>
  </si>
  <si>
    <t xml:space="preserve">Can any of your employees work remotely? If so, can they work remotely using their own equipment or only organization-provided equipment? </t>
  </si>
  <si>
    <t>Do your organization's employees periodically receive security awareness training regarding the risks associated with their activities and any applicable policies, procedures, standards, etc. relevant to the systems they use to conduct the activities?</t>
  </si>
  <si>
    <t>Is your staff trained to recognize and properly handle sensitive information, such as bank accounts, social security numbers, design specifications, blueprints, Federal Contract Information (“FCI”) and Controlled Unclassified Information (“CUI”)?</t>
  </si>
  <si>
    <t>Do you have a comprehensive list of all of the types of sensitive information (including FCI, CUI by type, and non-government information) in received, created, processed, stored, and/or transmitted by your organization? (If yes, we will ask you for a copy once a nondisclosure agreement is in place)</t>
  </si>
  <si>
    <t>Do you have a comprehensive list of all hardware (including laptops, mobile devices, workstations, servers, printers, networking equipment, “smart devices” (like TVs, Alexas, etc.)) in use by your organization? (If yes, we will ask you for a copy once a nondisclosure agreement is in place)</t>
  </si>
  <si>
    <t>Do you have a comprehensive list of all software (including operating systems, end-user software, and drivers) installed on the organization’s equipment? (If yes, we will ask you for a copy once a nondisclosure agreement is in place)</t>
  </si>
  <si>
    <t>Do you have a comprehensive list of all cloud resources (including E-mail, file sharing, chat, collaboration, HR, payroll, and other resources) used by the organization? (If yes, we will ask you for a copy once a nondisclosure agreement is in place)</t>
  </si>
  <si>
    <t>Do you have a network diagram? (If yes, we will ask you for a copy once a nondisclosure agreement is in place)</t>
  </si>
  <si>
    <t>Can you show how and where sensitive information, and in particular FCI and CUI, is received, processed, stored, and transmitted within your organization? (If yes, we will ask you for a copy once a nondisclosure agreement is in place)</t>
  </si>
  <si>
    <t>Do you have a list of all of your employees and contractors that includes their roles? If so, have you defined which roles are authorized to handle different categories of information (e.g., CUI vs FCI)?</t>
  </si>
  <si>
    <t>Do all of your users have administrative privileges on their local computer (i.e., they are local administrators)?</t>
  </si>
  <si>
    <t>Does your organization require multifactor authentication for:</t>
  </si>
  <si>
    <t>Remote Administration</t>
  </si>
  <si>
    <t>All user remote access</t>
  </si>
  <si>
    <t>All administrator logins</t>
  </si>
  <si>
    <t>All user logins</t>
  </si>
  <si>
    <t>Administrator access to cloud resources</t>
  </si>
  <si>
    <t>All user access to cloud resources</t>
  </si>
  <si>
    <t>Does your organization deploy Wi-Fi? If so, is the Wi-Fi network part of your corporate network or external to it?</t>
  </si>
  <si>
    <t>Does your organization have an incident response plan that describes roles and responsibilities? If so, do you routinely test the plan? (If you have a plan, we will ask for a copy once a nondisclosure agreement is in place)</t>
  </si>
  <si>
    <t>Plan</t>
  </si>
  <si>
    <t>Roles and responsibilities are identified</t>
  </si>
  <si>
    <t>Plan has been tested at least once in the past 12 months</t>
  </si>
  <si>
    <t>Has your organization already performed a self-assessment against NIST SP 800-171? If so, did your assessment consider only the requirements themselves or also the objectives defined in NIST SP 800-171A? (If yes, we will ask for the results once a nondisclosure agreement is in place)</t>
  </si>
  <si>
    <t>Do you have a comprehensive set of policies, procedures, plans, and/or other documents that define your IT and cybersecurity programs? (If yes, we will ask you for copies once a nondisclosure agreement is in place)</t>
  </si>
  <si>
    <t>System Security Plan</t>
  </si>
  <si>
    <t>Additional Assessor/Preparer Notes</t>
  </si>
  <si>
    <t>Relevant Notes from NIST</t>
  </si>
  <si>
    <r>
      <t xml:space="preserve">FAR and Above Score (0 to 500) </t>
    </r>
    <r>
      <rPr>
        <b/>
        <sz val="9"/>
        <color rgb="FFFF0000"/>
        <rFont val="Calibri"/>
        <family val="2"/>
        <scheme val="minor"/>
      </rPr>
      <t>[Auto-calculated]</t>
    </r>
  </si>
  <si>
    <t>Information for SPRS Submission</t>
  </si>
  <si>
    <r>
      <t xml:space="preserve">SPRS Score (-203 to 110) </t>
    </r>
    <r>
      <rPr>
        <b/>
        <sz val="9"/>
        <color rgb="FFFF0000"/>
        <rFont val="Calibri"/>
        <family val="2"/>
        <scheme val="minor"/>
      </rPr>
      <t>[Auto-calculated]</t>
    </r>
  </si>
  <si>
    <r>
      <t>Date when 110 Score Expected</t>
    </r>
    <r>
      <rPr>
        <b/>
        <sz val="10"/>
        <color rgb="FFFF0000"/>
        <rFont val="Calibri"/>
        <family val="2"/>
        <scheme val="minor"/>
      </rPr>
      <t xml:space="preserve"> </t>
    </r>
    <r>
      <rPr>
        <b/>
        <sz val="9"/>
        <color rgb="FFFF0000"/>
        <rFont val="Calibri"/>
        <family val="2"/>
        <scheme val="minor"/>
      </rPr>
      <t>[Auto-calculated]</t>
    </r>
  </si>
  <si>
    <t>Prepared by (Assessor Name)</t>
  </si>
  <si>
    <t>Prepared for (Organization Name)</t>
  </si>
  <si>
    <t>Date of Assessment</t>
  </si>
  <si>
    <t>CAGE Code(s) Supported by System</t>
  </si>
  <si>
    <t>System Description</t>
  </si>
  <si>
    <t>System Identification</t>
  </si>
  <si>
    <t>System Name/Title</t>
  </si>
  <si>
    <t>System Categorization - Confidentiality 
[MUST be at least Moderate if system handles CUI]</t>
  </si>
  <si>
    <t>Confidentiality</t>
  </si>
  <si>
    <t>System Categorization - Integrity</t>
  </si>
  <si>
    <t>Integrity</t>
  </si>
  <si>
    <t>System Categorization - Availability</t>
  </si>
  <si>
    <t>Availability</t>
  </si>
  <si>
    <t>System Unique Identifier</t>
  </si>
  <si>
    <t>Responsible Organization</t>
  </si>
  <si>
    <t>Name:</t>
  </si>
  <si>
    <t>Address:</t>
  </si>
  <si>
    <t>Phone:</t>
  </si>
  <si>
    <t>Information Owner(s):
[Government point(s) of contact responsible for providing and/or receiving CUI]</t>
  </si>
  <si>
    <t>Title:</t>
  </si>
  <si>
    <t>Office Address:</t>
  </si>
  <si>
    <t>Work Phone:</t>
  </si>
  <si>
    <t>E-mail Address:</t>
  </si>
  <si>
    <t>System Owner:
[Assignment of security responsibility]</t>
  </si>
  <si>
    <t>System Security Officer:</t>
  </si>
  <si>
    <t>General Description/Purpose of the system:
What is the function/purpose of the system? 
[Provide a short, high-level description of the function/purpose of the system]</t>
  </si>
  <si>
    <t>Number of End Users:
[Provide the approximate number of users]</t>
  </si>
  <si>
    <t>System Management Functions (3.13.3b):</t>
  </si>
  <si>
    <t>See Security Functions defined below.</t>
  </si>
  <si>
    <t>Security Functions (3.1.5c):</t>
  </si>
  <si>
    <r>
      <t xml:space="preserve">Establishing System Accounts, Configuring Access Authorizations (i.e. Permissions, Privileges), Configuring Settings for Events to be Audited, Establishing Intrusion Detection Parameters, Reviewing Audit Logs </t>
    </r>
    <r>
      <rPr>
        <b/>
        <sz val="10"/>
        <color rgb="FFC00000"/>
        <rFont val="Calibri"/>
        <family val="2"/>
        <scheme val="minor"/>
      </rPr>
      <t>[Add Additional Relevant Functions As Necessary]</t>
    </r>
  </si>
  <si>
    <t>Security Information</t>
  </si>
  <si>
    <r>
      <t xml:space="preserve">Filtering Rules for Routers/Firewalls, Configuration Parameters for Security Services/Devices, Cryptographic Key Management Information, Access Control Lists, Audit Logs </t>
    </r>
    <r>
      <rPr>
        <b/>
        <sz val="10"/>
        <color rgb="FFC00000"/>
        <rFont val="Calibri"/>
        <family val="2"/>
        <scheme val="minor"/>
      </rPr>
      <t>[Add Additional Relevant Information As Necessary]</t>
    </r>
  </si>
  <si>
    <t>Non-Security Functions (3.1.6a, 3.13.3a):</t>
  </si>
  <si>
    <t>All functions/activities except the Security Functions identified above.</t>
  </si>
  <si>
    <t>Number of Privileged Users:
[Provide the approximate number of administrators, including system administrators, database administrators, application administrators, etc.]</t>
  </si>
  <si>
    <t>System Administrators:</t>
  </si>
  <si>
    <t>Database Administrators:</t>
  </si>
  <si>
    <t>Application Administrators:</t>
  </si>
  <si>
    <t>Other Administrators:</t>
  </si>
  <si>
    <t>Application/System Programmers:</t>
  </si>
  <si>
    <t>Other Privileged Users:</t>
  </si>
  <si>
    <t xml:space="preserve">General Description of Information:
[See CUI Types worksheet or NARA CUI Registry for descriptions]
</t>
  </si>
  <si>
    <t xml:space="preserve">CUI Types processed, stored, or transmitted by the system:
</t>
  </si>
  <si>
    <t>System Environment</t>
  </si>
  <si>
    <t>Type(s) of Remote Access Permitted (Dial-up, Broadband, Wireless, VPN, etc.) (3.1.12b):</t>
  </si>
  <si>
    <t>Link to system topology graphic:</t>
  </si>
  <si>
    <t>Detailed system topology narrative:</t>
  </si>
  <si>
    <t>Include a detailed topology narrative and graphic that clearly depicts the system boundaries, system interconnections, and key devices. (Note: this does not require depicting every workstation or desktop, but include an instance for each operating system in use, an instance for portable components (if applicable), all virtual and physical servers (e.g., file, print, web, database, application), as well as any networked workstations (e.g., Unix, Windows, Mac, Linux), firewalls, routers, switches, copiers, printers, lab equipment, handhelds). If components of other systems that interconnect/interface with this system need to be shown on the diagram, denote the system boundaries by referencing the security plans or names and owners of the other system(s) in the diagram.</t>
  </si>
  <si>
    <t>Architectural Design Concepts used to Promote Effective Information Security (3.13.2a):</t>
  </si>
  <si>
    <t>Software Development Techniques used to Promote Effective Information Security (3.13.2b):</t>
  </si>
  <si>
    <t>Systems Engineering Principles used that Promote Effective Information Security (3.13.2c):</t>
  </si>
  <si>
    <t>[See NIST SP 800-160 (https://csrc.nist.gov/publications/detail/sp/800-160/vol-1/final) volume 1 for more details about systems engineering]</t>
  </si>
  <si>
    <t>Complete and accurate listing of all hardware (or link to it):</t>
  </si>
  <si>
    <t>(See Hardware Inventory Worksheet in this document)</t>
  </si>
  <si>
    <t>A reference to the organizational component inventory database is acceptable.  Include the manufacturer/OEM, model, version, BIOS version, and responsible person/role.</t>
  </si>
  <si>
    <t>Complete and accurate listing of all software (or link to it):</t>
  </si>
  <si>
    <t>(See Software Inventory Worksheet in this document)</t>
  </si>
  <si>
    <t>Include both system software and application software.  Provide the make/OEM/developer, model, version, service packs, and responsible person/role.</t>
  </si>
  <si>
    <t>Complete and accurate listing of all cloud applications/services (or link to it):</t>
  </si>
  <si>
    <t>(See Cloud Svc. &amp; Ext. System Invent. Worksheet in this document)</t>
  </si>
  <si>
    <t>Policies, Procedures, Plans, Standards, Etc.</t>
  </si>
  <si>
    <t>Listing of, and Links to, Relevant Policies, Procedures, Plans, Standards, and Related Documents (3.2.1b):</t>
  </si>
  <si>
    <t>Procedure to Ensure CUI is not Posted or Processed on Publicly Accessible Systems (3.1.22b):</t>
  </si>
  <si>
    <t>[Describe Procedure or Point to Where the Procedure is Stored]</t>
  </si>
  <si>
    <t>Privacy and Security Notices Required by CUI Specified Rules (if the environment contains CUI-specified information) (3.1.9a):</t>
  </si>
  <si>
    <t>Limits on the Use of Portable Storage Devices Containing CUI on External Systems (3.1.21b):</t>
  </si>
  <si>
    <t>[Describe Limits or Point to Policy or other Document Describing the Limits]</t>
  </si>
  <si>
    <t>Security Risks Associated with the Organization's Activities Involving CUI:</t>
  </si>
  <si>
    <t>Potential Indicators of Insider Threat (3.2.3a):</t>
  </si>
  <si>
    <r>
      <t xml:space="preserve">Potential indicators and possible precursors of insider threats against this system include behaviors such as: inordinate, long-term job dissatisfaction; attempts to gain access to information that is not required for job performance; unexplained access to financial resources; unexplained deviations from normal working hours; bullying or sexual harassment of fellow employees; workplace violence; and other serious violations of the policies, procedures, directives, rules, or practices of organizations. </t>
    </r>
    <r>
      <rPr>
        <b/>
        <sz val="10"/>
        <color rgb="FFC00000"/>
        <rFont val="Calibri"/>
        <family val="2"/>
        <scheme val="minor"/>
      </rPr>
      <t>[Remove/Add Additional Potential Indicators of Insider Threat as Appropriate]</t>
    </r>
  </si>
  <si>
    <t>External security alerts, advisories, and directives from reputable external organizations that are relevant to the industry and technology used by our organization:</t>
  </si>
  <si>
    <t>[e.g., subscribe to alerts/RSS feeds from https://www.cisa.gov/uscert/ncas/alerts, https://www.cyber.nj.gov]</t>
  </si>
  <si>
    <t>Alerts and Advisory Response Plan (3.14.3a):</t>
  </si>
  <si>
    <t>[Describe Plan or Point to Where the Plan is Stored]</t>
  </si>
  <si>
    <t>Audit logs needed (i.e., event types to be logged) to enable the monitoring, analysis, investigation, and reporting of unlawful or unauthorized system activity (3.3.1a):</t>
  </si>
  <si>
    <t>Key Personnel</t>
  </si>
  <si>
    <t>Personnel to be Alerted in the Event of an Audit Logging Failure (3.3.4a):</t>
  </si>
  <si>
    <t>Personnel to be Alerted in the Event an Incident is Detected (3.6.2d):</t>
  </si>
  <si>
    <t>Notice</t>
  </si>
  <si>
    <t>Authorities to be Notified if an Incident is Detected (3.6.2c):</t>
  </si>
  <si>
    <t>Compliance</t>
  </si>
  <si>
    <t>SSP Preamble Information (this page) Last Reviewed on and by:</t>
  </si>
  <si>
    <t>Helpful Links</t>
  </si>
  <si>
    <t>SPRS Website:</t>
  </si>
  <si>
    <t>Supplier Performance Risk System (disa.mil)</t>
  </si>
  <si>
    <t>SPRS FAQ:</t>
  </si>
  <si>
    <t>SPRS - Frequently Asked Questions (disa.mil)</t>
  </si>
  <si>
    <t>SPRS 3.3 Training:</t>
  </si>
  <si>
    <t>NISTSP800-171QuickEntryGuide.pdf (disa.mil)</t>
  </si>
  <si>
    <t>NARA CUI Registry:</t>
  </si>
  <si>
    <t>CUI Categories | National Archives</t>
  </si>
  <si>
    <t>Current DoDAM Score for SPRS:</t>
  </si>
  <si>
    <t>NIST SP 800-171 and CMMC v.2.13 Level 2 System Security Plan</t>
  </si>
  <si>
    <t>NIST SP 800-171 Family/ CMMC Domain</t>
  </si>
  <si>
    <t>NIST SP 800-171 ID</t>
  </si>
  <si>
    <t>NIST SP 800-171 Sort Order</t>
  </si>
  <si>
    <t>CMMC Control</t>
  </si>
  <si>
    <t>DoD Assessment Methodology ("DoDAM") Score Value</t>
  </si>
  <si>
    <t>May be POA&amp;M'ed under a CMMC Conditional Assessment</t>
  </si>
  <si>
    <t>SMB DIY or Outsource</t>
  </si>
  <si>
    <t>Security Requirement</t>
  </si>
  <si>
    <t>Assessment Objective</t>
  </si>
  <si>
    <t>DoD Comment to Assessor</t>
  </si>
  <si>
    <t>Description of how your organization meets the Security Requirement or Assessment Objective and Link to Evidence</t>
  </si>
  <si>
    <t>Implementation Status</t>
  </si>
  <si>
    <t>Target Implementation Completion Date</t>
  </si>
  <si>
    <t>Score Impact</t>
  </si>
  <si>
    <t>FAR and Above Control Score</t>
  </si>
  <si>
    <t>FAR and Above Raw Score</t>
  </si>
  <si>
    <t>FAR and Above Phase Score</t>
  </si>
  <si>
    <t>Access Control</t>
  </si>
  <si>
    <t>3.1.1</t>
  </si>
  <si>
    <t>03.01.01.0</t>
  </si>
  <si>
    <t>AC.L1-3.1.1</t>
  </si>
  <si>
    <t>Hybrid</t>
  </si>
  <si>
    <t>Limit system access to authorized users, processes acting on behalf of authorized users, and devices (including other systems).</t>
  </si>
  <si>
    <t xml:space="preserve">Determine If: </t>
  </si>
  <si>
    <t>[No Comment Provided]</t>
  </si>
  <si>
    <t>3.1.1[a]</t>
  </si>
  <si>
    <t>03.01.01.a</t>
  </si>
  <si>
    <t>DIY</t>
  </si>
  <si>
    <t>authorized users are identified.</t>
  </si>
  <si>
    <t>Not Yet Assessed</t>
  </si>
  <si>
    <t>3.1.1[b]</t>
  </si>
  <si>
    <t>03.01.01.b</t>
  </si>
  <si>
    <t>Outsource</t>
  </si>
  <si>
    <t>processes acting on behalf of authorized users are identified.</t>
  </si>
  <si>
    <t>3.1.1[c]</t>
  </si>
  <si>
    <t>03.01.01.c</t>
  </si>
  <si>
    <t>devices (including other systems) authorized to connect to the system are identified.</t>
  </si>
  <si>
    <t>3.1.1[d]</t>
  </si>
  <si>
    <t>03.01.01.d</t>
  </si>
  <si>
    <t>system access is limited to authorized users.</t>
  </si>
  <si>
    <t>3.1.1[e]</t>
  </si>
  <si>
    <t>03.01.01.e</t>
  </si>
  <si>
    <t>system access is limited to processes acting on behalf of authorized users.</t>
  </si>
  <si>
    <t>3.1.1[f]</t>
  </si>
  <si>
    <t>03.01.01.f</t>
  </si>
  <si>
    <t>system access is limited to authorized devices (including other systems).</t>
  </si>
  <si>
    <t>3.1.2</t>
  </si>
  <si>
    <t>03.01.02.0</t>
  </si>
  <si>
    <t>AC.L1-3.1.2</t>
  </si>
  <si>
    <t>Limit system access to the types of transactions and functions that authorized users are permitted to execute.</t>
  </si>
  <si>
    <t>Determine if:</t>
  </si>
  <si>
    <t>3.1.2[a]</t>
  </si>
  <si>
    <t>03.01.02.a</t>
  </si>
  <si>
    <t>the types of transactions and functions that authorized users are permitted to execute are defined</t>
  </si>
  <si>
    <t>3.1.2[b]</t>
  </si>
  <si>
    <t>03.01.02.b</t>
  </si>
  <si>
    <t>system access is limited to the defined types of transactions and functions for authorized users.</t>
  </si>
  <si>
    <t>3.1.3</t>
  </si>
  <si>
    <t>03.01.03.0</t>
  </si>
  <si>
    <t>AC.L2-3.1.3</t>
  </si>
  <si>
    <t>Control the flow of CUI in accordance with approved authorizations.</t>
  </si>
  <si>
    <t>3.1.3[a]</t>
  </si>
  <si>
    <t>03.01.03.a</t>
  </si>
  <si>
    <t>information flow control policies are defined.</t>
  </si>
  <si>
    <t>3.1.3[b]</t>
  </si>
  <si>
    <t>03.01.03.b</t>
  </si>
  <si>
    <t>methods and enforcement mechanisms for controlling the flow of CUI are defined.</t>
  </si>
  <si>
    <t>3.1.3[c]</t>
  </si>
  <si>
    <t>03.01.03.c</t>
  </si>
  <si>
    <t xml:space="preserve">	designated sources and destinations (e.g., networks, individuals, and devices) for CUI within systems and between interconnected systems are identified.</t>
  </si>
  <si>
    <t>3.1.3[d]</t>
  </si>
  <si>
    <t>03.01.03.d</t>
  </si>
  <si>
    <t xml:space="preserve">	authorizations for controlling the flow of CUI are defined.</t>
  </si>
  <si>
    <t>3.1.3[e]</t>
  </si>
  <si>
    <t>03.01.03.e</t>
  </si>
  <si>
    <t xml:space="preserve">
	approved authorizations for controlling the flow of CUI are enforced.</t>
  </si>
  <si>
    <t>3.1.4</t>
  </si>
  <si>
    <t>03.01.04.0</t>
  </si>
  <si>
    <t>AC.L2-3.1.4</t>
  </si>
  <si>
    <t>Separate the duties of individuals to reduce the risk of malevolent activity without collusion.</t>
  </si>
  <si>
    <t>3.1.4[a]</t>
  </si>
  <si>
    <t>03.01.04.a</t>
  </si>
  <si>
    <t>the duties of individuals requiring separation to reduce the risk of malevolent activity are defined.</t>
  </si>
  <si>
    <t>3.1.4[b]</t>
  </si>
  <si>
    <t>03.01.04.b</t>
  </si>
  <si>
    <t>organization-defined duties of individuals requiring separation are separated.</t>
  </si>
  <si>
    <t>3.1.4[c]</t>
  </si>
  <si>
    <t>03.01.04.c</t>
  </si>
  <si>
    <t>separate accounts for individuals whose duties and accesses must be separated to reduce the risk of malevolent activity or collusion are established</t>
  </si>
  <si>
    <t>3.1.5</t>
  </si>
  <si>
    <t>03.01.05.0</t>
  </si>
  <si>
    <t>AC.L2-3.1.5</t>
  </si>
  <si>
    <t>Employ the principle of least privilege, including for specific security functions and privileged accounts.</t>
  </si>
  <si>
    <t>3.1.5[a]</t>
  </si>
  <si>
    <t>03.01.05.a</t>
  </si>
  <si>
    <t>privileged accounts are identified.</t>
  </si>
  <si>
    <t>3.1.5[b]</t>
  </si>
  <si>
    <t>03.01.05.b</t>
  </si>
  <si>
    <t>access to privileged accounts is authorized in accordance with the principle of least privilege.</t>
  </si>
  <si>
    <t>3.1.5[c]</t>
  </si>
  <si>
    <t>03.01.05.c</t>
  </si>
  <si>
    <t>security functions are identified.</t>
  </si>
  <si>
    <t>3.1.5[d]</t>
  </si>
  <si>
    <t>03.01.05.d</t>
  </si>
  <si>
    <t>access to security functions is authorized in accordance with the principle of least privilege.</t>
  </si>
  <si>
    <t>3.1.6</t>
  </si>
  <si>
    <t>03.01.06.0</t>
  </si>
  <si>
    <t>AC.L2-3.1.6</t>
  </si>
  <si>
    <t>Use non-privileged accounts or roles when accessing nonsecurity functions.</t>
  </si>
  <si>
    <t>3.1.6[a]</t>
  </si>
  <si>
    <t>03.01.06.a</t>
  </si>
  <si>
    <t>nonsecurity functions are identified.</t>
  </si>
  <si>
    <t>3.1.6[b]</t>
  </si>
  <si>
    <t>03.01.06.b</t>
  </si>
  <si>
    <t>users are required to use non-privileged accounts or roles when accessing nonsecurity functions.</t>
  </si>
  <si>
    <t>3.1.7</t>
  </si>
  <si>
    <t>03.01.07.0</t>
  </si>
  <si>
    <t>AC.L2-3.1.7</t>
  </si>
  <si>
    <t>Prevent non-privileged users from executing privileged functions and capture the execution of such functions in audit logs.</t>
  </si>
  <si>
    <t>3.1.7[a]</t>
  </si>
  <si>
    <t>03.01.07.a</t>
  </si>
  <si>
    <t>privileged functions are defined.</t>
  </si>
  <si>
    <t>3.1.7[b]</t>
  </si>
  <si>
    <t>03.01.07.b</t>
  </si>
  <si>
    <t>non-privileged users are defined.</t>
  </si>
  <si>
    <t>3.1.7[c]</t>
  </si>
  <si>
    <t>03.01.07.c</t>
  </si>
  <si>
    <t>non-privileged users are prevented from executing privileged functions.</t>
  </si>
  <si>
    <t>3.1.7[d]</t>
  </si>
  <si>
    <t>03.01.07.d</t>
  </si>
  <si>
    <t>the execution of privileged functions is captured in audit logs.</t>
  </si>
  <si>
    <t>3.1.8</t>
  </si>
  <si>
    <t>03.01.08.0</t>
  </si>
  <si>
    <t>AC.L2-3.1.8</t>
  </si>
  <si>
    <t>Limit unsuccessful logon attempts.</t>
  </si>
  <si>
    <t>3.1.8[a]</t>
  </si>
  <si>
    <t>03.01.08.a</t>
  </si>
  <si>
    <t>the means of limiting unsuccessful logon attempts is defined.</t>
  </si>
  <si>
    <t>3.1.8[b]</t>
  </si>
  <si>
    <t>03.01.08.b</t>
  </si>
  <si>
    <t xml:space="preserve">the defined means of limiting unsuccessful logon attempts is implemented. </t>
  </si>
  <si>
    <t>3.1.9</t>
  </si>
  <si>
    <t>03.01.09.0</t>
  </si>
  <si>
    <t>AC.L2-3.1.9</t>
  </si>
  <si>
    <t>Provide privacy and security notices consistent with applicable CUI rules.</t>
  </si>
  <si>
    <t>3.1.9[a]</t>
  </si>
  <si>
    <t>03.01.09.a</t>
  </si>
  <si>
    <t>privacy and security notices required by CUI-specified rules are identified, consistent, and associated with the specific CUI category</t>
  </si>
  <si>
    <t>3.1.9[b]</t>
  </si>
  <si>
    <t>03.01.09.b</t>
  </si>
  <si>
    <t>privacy and security notices are displayed.</t>
  </si>
  <si>
    <t>3.1.10</t>
  </si>
  <si>
    <t>03.01.10.0</t>
  </si>
  <si>
    <t>AC.L2-3.1.10</t>
  </si>
  <si>
    <t>Use session lock with pattern-hiding displays to prevent access and viewing of data after a period of inactivity.</t>
  </si>
  <si>
    <t>3.1.10[a]</t>
  </si>
  <si>
    <t>03.01.10.a</t>
  </si>
  <si>
    <t>the period of inactivity after which the system initiates a session lock is defined.</t>
  </si>
  <si>
    <t>3.1.10[b]</t>
  </si>
  <si>
    <t>03.01.10.b</t>
  </si>
  <si>
    <t>access to the system and viewing of data is prevented by initiating a session lock after the defined period of inactivity.</t>
  </si>
  <si>
    <t>3.1.10[c]</t>
  </si>
  <si>
    <t>03.01.10.c</t>
  </si>
  <si>
    <t>previously visible information is concealed via a pattern-hiding display after the defined period of inactivity.</t>
  </si>
  <si>
    <t>3.1.11</t>
  </si>
  <si>
    <t>03.01.11.0</t>
  </si>
  <si>
    <t>AC.L2-3.1.11</t>
  </si>
  <si>
    <t>Terminate (automatically) a user session after a defined condition.</t>
  </si>
  <si>
    <t>3.1.11[a]</t>
  </si>
  <si>
    <t>03.01.11.a</t>
  </si>
  <si>
    <t>conditions requiring a user session to terminate are defined.</t>
  </si>
  <si>
    <t>3.1.11[b]</t>
  </si>
  <si>
    <t>03.01.11.b</t>
  </si>
  <si>
    <t>a user session is automatically terminated after any of the defined conditions occur.</t>
  </si>
  <si>
    <t>3.1.12</t>
  </si>
  <si>
    <t>03.01.12.0</t>
  </si>
  <si>
    <t>AC.L2-3.1.12</t>
  </si>
  <si>
    <t>Monitor and control remote access sessions.</t>
  </si>
  <si>
    <t>Do not subtract points if remote access not permitted</t>
  </si>
  <si>
    <t>3.1.12[a]</t>
  </si>
  <si>
    <t>03.01.12.a</t>
  </si>
  <si>
    <t>remote access sessions are permitted.</t>
  </si>
  <si>
    <t>3.1.12[b]</t>
  </si>
  <si>
    <t>03.01.12.b</t>
  </si>
  <si>
    <t>the types of permitted remote access are identified.</t>
  </si>
  <si>
    <t>3.1.12[c]</t>
  </si>
  <si>
    <t>03.01.12.c</t>
  </si>
  <si>
    <t>remote access sessions are controlled.</t>
  </si>
  <si>
    <t>3.1.12[d]</t>
  </si>
  <si>
    <t>03.01.12.d</t>
  </si>
  <si>
    <t>remote access sessions are monitored.</t>
  </si>
  <si>
    <t>3.1.13</t>
  </si>
  <si>
    <t>03.01.13.0</t>
  </si>
  <si>
    <t>AC.L2-3.1.13</t>
  </si>
  <si>
    <t>Employ cryptographic mechanisms to protect the confidentiality of remote access sessions.</t>
  </si>
  <si>
    <t>3.1.13[a]</t>
  </si>
  <si>
    <t>03.01.13.a</t>
  </si>
  <si>
    <t>cryptographic mechanisms to protect the confidentiality of remote access sessions are identified.</t>
  </si>
  <si>
    <t>3.1.13[b]</t>
  </si>
  <si>
    <t>03.01.13.b</t>
  </si>
  <si>
    <t>cryptographic mechanisms to protect the confidentiality of remote access sessions are implemented.</t>
  </si>
  <si>
    <t>3.1.14</t>
  </si>
  <si>
    <t>03.01.14.0</t>
  </si>
  <si>
    <t>AC.L2-3.1.14</t>
  </si>
  <si>
    <t>Route remote access via managed access control points.</t>
  </si>
  <si>
    <t>3.1.14[a]</t>
  </si>
  <si>
    <t>03.01.14.a</t>
  </si>
  <si>
    <t>managed access control points are identified and implemented.</t>
  </si>
  <si>
    <t>3.1.14[b]</t>
  </si>
  <si>
    <t>03.01.14.b</t>
  </si>
  <si>
    <t>remote access is routed through managed network access control points.</t>
  </si>
  <si>
    <t>3.1.15</t>
  </si>
  <si>
    <t>03.01.15.0</t>
  </si>
  <si>
    <t>AC.L2-3.1.15</t>
  </si>
  <si>
    <t>Authorize remote execution of privileged commands and remote access to security-relevant information.</t>
  </si>
  <si>
    <t>3.1.15[a]</t>
  </si>
  <si>
    <t>03.01.15.a</t>
  </si>
  <si>
    <t>privileged commands authorized for remote execution are identified.</t>
  </si>
  <si>
    <t>3.1.15[b]</t>
  </si>
  <si>
    <t>03.01.15.b</t>
  </si>
  <si>
    <t>security-relevant information authorized to be accessed remotely is identified.</t>
  </si>
  <si>
    <t>3.1.15[c]</t>
  </si>
  <si>
    <t>03.01.15.c</t>
  </si>
  <si>
    <t>the execution of the identified privileged commands via remote access is authorized.</t>
  </si>
  <si>
    <t>3.1.15[d]</t>
  </si>
  <si>
    <t>03.01.15.d</t>
  </si>
  <si>
    <t>access to the identified security-relevant information via remote access is authorized.</t>
  </si>
  <si>
    <t>3.1.16</t>
  </si>
  <si>
    <t>03.01.16.0</t>
  </si>
  <si>
    <t>AC.L2-3.1.16</t>
  </si>
  <si>
    <t>Authorize wireless access prior to allowing such connections.</t>
  </si>
  <si>
    <t>Do not subtract points if wireless access not permitted</t>
  </si>
  <si>
    <t>3.1.16[a]</t>
  </si>
  <si>
    <t>03.01.16.a</t>
  </si>
  <si>
    <t>wireless access points are identified.</t>
  </si>
  <si>
    <t>3.1.16[b]</t>
  </si>
  <si>
    <t>03.01.16.b</t>
  </si>
  <si>
    <t>wireless access is authorized prior to allowing such connections.</t>
  </si>
  <si>
    <t>3.1.17</t>
  </si>
  <si>
    <t>03.01.17.0</t>
  </si>
  <si>
    <t>AC.L2-3.1.17</t>
  </si>
  <si>
    <t>Protect wireless access using authentication and encryption.</t>
  </si>
  <si>
    <t>3.1.17[a]</t>
  </si>
  <si>
    <t>03.01.17.a</t>
  </si>
  <si>
    <t>wireless access to the system is protected using encryption.</t>
  </si>
  <si>
    <t>3.1.17[b]</t>
  </si>
  <si>
    <t>03.01.17.b</t>
  </si>
  <si>
    <t>wireless access to the system is protected using authentication.</t>
  </si>
  <si>
    <t>3.1.18</t>
  </si>
  <si>
    <t>03.01.18.0</t>
  </si>
  <si>
    <t>AC.L2-3.1.18</t>
  </si>
  <si>
    <t>Control connection of mobile devices.</t>
  </si>
  <si>
    <t>Do not subtract points if connection of mobile devices is not permitted.</t>
  </si>
  <si>
    <t>3.1.18[a]</t>
  </si>
  <si>
    <t>03.01.18.a</t>
  </si>
  <si>
    <t>mobile devices that process, store, or transmit CUI are identified.</t>
  </si>
  <si>
    <t>3.1.18[b]</t>
  </si>
  <si>
    <t>03.01.18.b</t>
  </si>
  <si>
    <t>the connection of mobile devices is authorized.</t>
  </si>
  <si>
    <t>3.1.18[c]</t>
  </si>
  <si>
    <t>03.01.18.c</t>
  </si>
  <si>
    <t>mobile device connections are monitored and logged.</t>
  </si>
  <si>
    <t>3.1.19</t>
  </si>
  <si>
    <t>03.01.19.0</t>
  </si>
  <si>
    <t>AC.L2-3.1.19</t>
  </si>
  <si>
    <t>Encrypt CUI on mobile devices and mobile computing platforms.</t>
  </si>
  <si>
    <t>Exposure limited to CUI on mobile platform</t>
  </si>
  <si>
    <t>3.1.19[a]</t>
  </si>
  <si>
    <t>03.01.19.a</t>
  </si>
  <si>
    <t>mobile devices and mobile computing platforms that process, store, or transmit CUI are identified.</t>
  </si>
  <si>
    <t>3.1.19[b]</t>
  </si>
  <si>
    <t>03.01.19.b</t>
  </si>
  <si>
    <t>encryption is employed to protect CUI on identified mobile devices and mobile computing platforms.</t>
  </si>
  <si>
    <t>3.1.20</t>
  </si>
  <si>
    <t>03.01.20.0</t>
  </si>
  <si>
    <t>AC.L1-3.1.20</t>
  </si>
  <si>
    <t>Verify and control/limit connections to and use of external systems.</t>
  </si>
  <si>
    <t>3.1.20[a]</t>
  </si>
  <si>
    <t>03.01.20.a</t>
  </si>
  <si>
    <t>connections to external systems are identified.</t>
  </si>
  <si>
    <t>3.1.20[b]</t>
  </si>
  <si>
    <t>03.01.20.b</t>
  </si>
  <si>
    <t>use of external systems is identified.</t>
  </si>
  <si>
    <t>3.1.20[c]</t>
  </si>
  <si>
    <t>03.01.20.c</t>
  </si>
  <si>
    <t>connections to external systems are verified.</t>
  </si>
  <si>
    <t>3.1.20[d]</t>
  </si>
  <si>
    <t>03.01.20.d</t>
  </si>
  <si>
    <t>use of external systems is verified.</t>
  </si>
  <si>
    <t>3.1.20[e]</t>
  </si>
  <si>
    <t>03.01.20.e</t>
  </si>
  <si>
    <t>connections to external systems are controlled/limited.</t>
  </si>
  <si>
    <t>3.1.20[f]</t>
  </si>
  <si>
    <t>03.01.20.f</t>
  </si>
  <si>
    <t xml:space="preserve">use of external systems is controlled/limited.  </t>
  </si>
  <si>
    <t>3.1.21</t>
  </si>
  <si>
    <t>03.01.21.0</t>
  </si>
  <si>
    <t>AC.L2-3.1.21</t>
  </si>
  <si>
    <t>Limit use of organizational portable storage devices on external systems.</t>
  </si>
  <si>
    <t>3.1.21[a]</t>
  </si>
  <si>
    <t>03.01.21.a</t>
  </si>
  <si>
    <t>use of organizational portable storage devices containing CUI on external systems is identified and documented.</t>
  </si>
  <si>
    <t>3.1.21[b]</t>
  </si>
  <si>
    <t>03.01.21.b</t>
  </si>
  <si>
    <t>limits on the use of organizational portable storage devices containing CUI on external systems are defined.</t>
  </si>
  <si>
    <t>3.1.21[c]</t>
  </si>
  <si>
    <t>03.01.21.c</t>
  </si>
  <si>
    <t>use of organizational portable storage devices containing CUI on external systems is limited as defined.</t>
  </si>
  <si>
    <t>3.1.22</t>
  </si>
  <si>
    <t>03.01.22.0</t>
  </si>
  <si>
    <t>AC.L1-3.1.22</t>
  </si>
  <si>
    <t>Control CUI posted or processed on publicly accessible systems.</t>
  </si>
  <si>
    <t>Determine if CUI posted or processed on publicly accessible systems is controlled.</t>
  </si>
  <si>
    <t>3.1.22[a]</t>
  </si>
  <si>
    <t>03.01.22.a</t>
  </si>
  <si>
    <t>individuals authorized to post or process information on publicly accessible systems are identified.</t>
  </si>
  <si>
    <t>3.1.22[b]</t>
  </si>
  <si>
    <t>03.01.22.b</t>
  </si>
  <si>
    <t>procedures to ensure CUI is not posted or processed on publicly accessible systems are identified.</t>
  </si>
  <si>
    <t>3.1.22[c]</t>
  </si>
  <si>
    <t>03.01.22.c</t>
  </si>
  <si>
    <t>a review process in in place prior to posting of any content to publicly accessible systems.</t>
  </si>
  <si>
    <t>3.1.22[d]</t>
  </si>
  <si>
    <t>03.01.22.d</t>
  </si>
  <si>
    <t>content on publicly accessible information systems is reviewed to ensure that it does not include CUI.</t>
  </si>
  <si>
    <t>3.1.22[e]</t>
  </si>
  <si>
    <t>03.01.22.e</t>
  </si>
  <si>
    <t>mechanisms are in place to remove and address improper posting of CUI.</t>
  </si>
  <si>
    <t>Awareness and Training</t>
  </si>
  <si>
    <t>3.2.1</t>
  </si>
  <si>
    <t>03.02.01.0</t>
  </si>
  <si>
    <t>AT.L2-3.2.1</t>
  </si>
  <si>
    <t>Ensure that managers, systems administrators, and users of organizational systems are made aware of the security risks associated with their activities and of the applicable policies, standards, and procedures related to the security of those systems.</t>
  </si>
  <si>
    <t>3.2.1[a]</t>
  </si>
  <si>
    <t>03.02.01.a</t>
  </si>
  <si>
    <t>security risks associated with organizational activities involving CUI are identified.</t>
  </si>
  <si>
    <t>3.2.1[b]</t>
  </si>
  <si>
    <t>03.02.01.b</t>
  </si>
  <si>
    <t>policies, standards, and procedures related to the security of the system are identified.</t>
  </si>
  <si>
    <t>3.2.1[c]</t>
  </si>
  <si>
    <t>03.02.01.c</t>
  </si>
  <si>
    <t>managers, systems administrators, and users of the system are made aware of the security risks associated with their activities.</t>
  </si>
  <si>
    <t>3.2.1[d]</t>
  </si>
  <si>
    <t>03.02.01.d</t>
  </si>
  <si>
    <t>managers, systems administrators, and users of the system are made aware of the applicable policies, standards, and procedures related to the security of the system.</t>
  </si>
  <si>
    <t>3.2.2</t>
  </si>
  <si>
    <t>03.02.02.0</t>
  </si>
  <si>
    <t>AT.L2-3.2.2</t>
  </si>
  <si>
    <t>Ensure that organizational personnel are adequately trained to carry out their assigned information security-related duties and responsibilities.</t>
  </si>
  <si>
    <t>3.2.2[a]</t>
  </si>
  <si>
    <t>03.02.02.a</t>
  </si>
  <si>
    <t>information security-related duties, roles, and responsibilities are defined.</t>
  </si>
  <si>
    <t>3.2.2[b]</t>
  </si>
  <si>
    <t>03.02.02.b</t>
  </si>
  <si>
    <t>information security-related duties, roles, and responsibilities are assigned to designated personnel.</t>
  </si>
  <si>
    <t>3.2.2[c]</t>
  </si>
  <si>
    <t>03.02.02.c</t>
  </si>
  <si>
    <t>personnel are adequately trained to carry out their assigned information security-related duties, roles, and responsibilities.</t>
  </si>
  <si>
    <t>3.2.3</t>
  </si>
  <si>
    <t>03.02.03.0</t>
  </si>
  <si>
    <t>AT.L2-3.2.3</t>
  </si>
  <si>
    <t>Provide security awareness training on recognizing and reporting potential indicators of insider threat.</t>
  </si>
  <si>
    <t>3.2.3[a]</t>
  </si>
  <si>
    <t>03.02.03.a</t>
  </si>
  <si>
    <t>potential indicators associated with insider threats are identified.</t>
  </si>
  <si>
    <t>3.2.3[b]</t>
  </si>
  <si>
    <t>03.02.03.b</t>
  </si>
  <si>
    <t>security awareness training on recognizing and reporting potential indicators of insider threat is provided to managers and employees.</t>
  </si>
  <si>
    <t>Audit and Accountability</t>
  </si>
  <si>
    <t>3.3.1</t>
  </si>
  <si>
    <t>03.03.01.0</t>
  </si>
  <si>
    <t>AU.L2-3.3.1</t>
  </si>
  <si>
    <t xml:space="preserve">Create and retain system audit logs and records to the extent needed to enable the monitoring, analysis, investigation, and reporting of unlawful or unauthorized system activity. </t>
  </si>
  <si>
    <t>3.3.1[a]</t>
  </si>
  <si>
    <t>03.03.01.a</t>
  </si>
  <si>
    <t xml:space="preserve">audit logs needed (i.e., event types to be logged) to enable the monitoring, analysis, investigation, and reporting of unlawful or unauthorized system activity are specified. </t>
  </si>
  <si>
    <t>3.3.1[b]</t>
  </si>
  <si>
    <t>03.03.01.b</t>
  </si>
  <si>
    <t xml:space="preserve">the content of audit records needed to support monitoring, analysis, investigation, and reporting of unlawful or unauthorized system activity is defined. </t>
  </si>
  <si>
    <t>3.3.1[c]</t>
  </si>
  <si>
    <t>03.03.01.c</t>
  </si>
  <si>
    <t>audit records are created (generated).</t>
  </si>
  <si>
    <t>3.3.1[d]</t>
  </si>
  <si>
    <t>03.03.01.d</t>
  </si>
  <si>
    <t>audit records, once created, contain the defined content.</t>
  </si>
  <si>
    <t>3.3.1[e]</t>
  </si>
  <si>
    <t>03.03.01.e</t>
  </si>
  <si>
    <t>retention requirements for audit records are defined.</t>
  </si>
  <si>
    <t>3.3.1[f]</t>
  </si>
  <si>
    <t>03.03.01.f</t>
  </si>
  <si>
    <t>audit records are retained as defined.</t>
  </si>
  <si>
    <t>3.3.2</t>
  </si>
  <si>
    <t>03.03.02.0</t>
  </si>
  <si>
    <t>AU.L2-3.3.2</t>
  </si>
  <si>
    <t>Ensure that the actions of individual system users can be uniquely traced to those users so they can be held accountable for their actions.</t>
  </si>
  <si>
    <t>3.3.2[a]</t>
  </si>
  <si>
    <t>03.03.02.a</t>
  </si>
  <si>
    <t>the content of the audit records needed to support the ability to uniquely trace users to their actions is defined.</t>
  </si>
  <si>
    <t>3.3.2[b]</t>
  </si>
  <si>
    <t>03.03.02.b</t>
  </si>
  <si>
    <t>3.3.3</t>
  </si>
  <si>
    <t>03.03.03.0</t>
  </si>
  <si>
    <t>AU.L2-3.3.3</t>
  </si>
  <si>
    <t>Review and update logged events.</t>
  </si>
  <si>
    <t>3.3.3[a]</t>
  </si>
  <si>
    <t>03.03.03.a</t>
  </si>
  <si>
    <t xml:space="preserve">a process for determining when to review logged events is defined. </t>
  </si>
  <si>
    <t>3.3.3[b]</t>
  </si>
  <si>
    <t>03.03.03.b</t>
  </si>
  <si>
    <t>event types being logged are reviewed in accordance with the defined review process.</t>
  </si>
  <si>
    <t>3.3.3[c]</t>
  </si>
  <si>
    <t>03.03.03.c</t>
  </si>
  <si>
    <t>event types being logged are updated based on the review.</t>
  </si>
  <si>
    <t>3.3.4</t>
  </si>
  <si>
    <t>03.03.04.0</t>
  </si>
  <si>
    <t>AU.L2-3.3.4</t>
  </si>
  <si>
    <t>Alert in the event of an audit logging process failure.</t>
  </si>
  <si>
    <t>3.3.4[a]</t>
  </si>
  <si>
    <t>03.03.04.a</t>
  </si>
  <si>
    <t xml:space="preserve">personnel or roles to be alerted in the event of an audit logging process failure are identified. </t>
  </si>
  <si>
    <t>3.3.4[b]</t>
  </si>
  <si>
    <t>03.03.04.b</t>
  </si>
  <si>
    <t>types of audit logging process failures for which alert will be generated are defined.</t>
  </si>
  <si>
    <t>3.3.4[c]</t>
  </si>
  <si>
    <t>03.03.04.c</t>
  </si>
  <si>
    <t>identified personnel or roles are alerted in the event of an audit logging process failure.</t>
  </si>
  <si>
    <t>3.3.5</t>
  </si>
  <si>
    <t>03.03.05.0</t>
  </si>
  <si>
    <t>AU.L2-3.3.5</t>
  </si>
  <si>
    <t>Correlate audit record review, analysis, and reporting processes for investigation and response to indications of unlawful, unauthorized, suspicious, or unusual activity.</t>
  </si>
  <si>
    <t>3.3.5[a]</t>
  </si>
  <si>
    <t>03.03.05.a</t>
  </si>
  <si>
    <t>audit record review, analysis, and reporting processes for investigation and response to indications of unlawful, unauthorized, suspicious, or unusual activity are defined.</t>
  </si>
  <si>
    <t>3.3.5[b]</t>
  </si>
  <si>
    <t>03.03.05.b</t>
  </si>
  <si>
    <t>defined audit record review, analysis, and reporting processes are correlated.</t>
  </si>
  <si>
    <t>3.3.6</t>
  </si>
  <si>
    <t>03.03.06.0</t>
  </si>
  <si>
    <t>AU.L2-3.3.6</t>
  </si>
  <si>
    <t>Provide audit record reduction and report generation to support on-demand analysis and reporting.</t>
  </si>
  <si>
    <t>3.3.6[a]</t>
  </si>
  <si>
    <t>03.03.06.a</t>
  </si>
  <si>
    <t>an audit record reduction capability that supports on-demand analysis is provided.</t>
  </si>
  <si>
    <t>3.3.6[b]</t>
  </si>
  <si>
    <t>03.03.06.b</t>
  </si>
  <si>
    <t>a report generation capability that supports on-demand reporting is provided.</t>
  </si>
  <si>
    <t>3.3.7</t>
  </si>
  <si>
    <t>03.03.07.0</t>
  </si>
  <si>
    <t>AU.L2-3.3.7</t>
  </si>
  <si>
    <t>Provide a system capability that compares and synchronizes internal system clocks with an authoritative source to generate time stamps for audit records.</t>
  </si>
  <si>
    <t>3.3.7[a]</t>
  </si>
  <si>
    <t>03.03.07.a</t>
  </si>
  <si>
    <t xml:space="preserve">internal system clocks are used to generate time stamps for audit records. </t>
  </si>
  <si>
    <t>3.3.7[b]</t>
  </si>
  <si>
    <t>03.03.07.b</t>
  </si>
  <si>
    <t>an authoritative source with which to compare and synchronize internal system clocks is specified.</t>
  </si>
  <si>
    <t>3.3.7[c]</t>
  </si>
  <si>
    <t>03.03.07.c</t>
  </si>
  <si>
    <t>internal system clocks used to generate time stamps for audit records are compared to and synchronized with the specified authoritative time source.</t>
  </si>
  <si>
    <t>3.3.8</t>
  </si>
  <si>
    <t>03.03.08.0</t>
  </si>
  <si>
    <t>AU.L2-3.3.8</t>
  </si>
  <si>
    <t>Protect audit information and audit logging tools from unauthorized access, modification, and deletion.</t>
  </si>
  <si>
    <t>3.3.8[a]</t>
  </si>
  <si>
    <t>03.03.08.a</t>
  </si>
  <si>
    <t>audit information is protected from unauthorized access.</t>
  </si>
  <si>
    <t>3.3.8[b]</t>
  </si>
  <si>
    <t>03.03.08.b</t>
  </si>
  <si>
    <t>audit information is protected from unauthorized modification.</t>
  </si>
  <si>
    <t>3.3.8[c]</t>
  </si>
  <si>
    <t>03.03.08.c</t>
  </si>
  <si>
    <t>audit information is protected from unauthorized deletion.</t>
  </si>
  <si>
    <t>3.3.8[d]</t>
  </si>
  <si>
    <t>03.03.08.d</t>
  </si>
  <si>
    <t>audit logging tools are protected from unauthorized access.</t>
  </si>
  <si>
    <t>3.3.8[e]</t>
  </si>
  <si>
    <t>03.03.08.e</t>
  </si>
  <si>
    <t>audit logging tools are protected from unauthorized modification.</t>
  </si>
  <si>
    <t>3.3.8[f]</t>
  </si>
  <si>
    <t>03.03.08.f</t>
  </si>
  <si>
    <t>audit logging tools are protected from unauthorized deletion.</t>
  </si>
  <si>
    <t>3.3.9</t>
  </si>
  <si>
    <t>03.03.09.0</t>
  </si>
  <si>
    <t>AU.L2-3.3.9</t>
  </si>
  <si>
    <t>Limit management of audit logging functionality to a subset of privileged users.</t>
  </si>
  <si>
    <t>3.3.9[a]</t>
  </si>
  <si>
    <t>03.03.09.a</t>
  </si>
  <si>
    <t>a subset of privileged users granted access to manage audit logging functionality is defined.</t>
  </si>
  <si>
    <t>3.3.9[b]</t>
  </si>
  <si>
    <t>03.03.09.b</t>
  </si>
  <si>
    <t>management of audit logging functionality is limited to the defined subset of privileged users.</t>
  </si>
  <si>
    <t>Configuration Management</t>
  </si>
  <si>
    <t>3.4.1</t>
  </si>
  <si>
    <t>03.04.01.0</t>
  </si>
  <si>
    <t>CM.L2-3.4.1</t>
  </si>
  <si>
    <t>Establish and maintain baseline configurations and inventories of organizational systems (including hardware, software, firmware, and documentation) throughout the respective system development life cycles.</t>
  </si>
  <si>
    <t>3.4.1[a]</t>
  </si>
  <si>
    <t>03.04.01.a</t>
  </si>
  <si>
    <t xml:space="preserve">a baseline configuration is established.  </t>
  </si>
  <si>
    <t>3.4.1[b]</t>
  </si>
  <si>
    <t>03.04.01.b</t>
  </si>
  <si>
    <t>the baseline configuration includes hardware, software, firmware, and documentation.</t>
  </si>
  <si>
    <t>3.4.1[c]</t>
  </si>
  <si>
    <t>03.04.01.c</t>
  </si>
  <si>
    <t>the baseline configuration is maintained (reviewed and updated) throughout the system development life cycle.</t>
  </si>
  <si>
    <t>3.4.1[d]</t>
  </si>
  <si>
    <t>03.04.01.d</t>
  </si>
  <si>
    <t xml:space="preserve">a system inventory is established.  </t>
  </si>
  <si>
    <t>3.4.1[e]</t>
  </si>
  <si>
    <t>03.04.01.e</t>
  </si>
  <si>
    <t>the system inventory includes hardware, software, firmware, and documentation.</t>
  </si>
  <si>
    <t>3.4.1[f]</t>
  </si>
  <si>
    <t>03.04.01.f</t>
  </si>
  <si>
    <t>the inventory is maintained (reviewed and updated) throughout the system development life cycle.</t>
  </si>
  <si>
    <t>3.4.2</t>
  </si>
  <si>
    <t>03.04.02.0</t>
  </si>
  <si>
    <t>CM.L2-3.4.2</t>
  </si>
  <si>
    <t>Establish and enforce security configuration settings for information technology products employed in organizational systems.</t>
  </si>
  <si>
    <t>3.4.2[a]</t>
  </si>
  <si>
    <t>03.04.02.a</t>
  </si>
  <si>
    <t>security configuration settings for information technology products employed in the system are established and included in the baseline configuration.</t>
  </si>
  <si>
    <t>3.4.2[b]</t>
  </si>
  <si>
    <t>03.04.02.b</t>
  </si>
  <si>
    <t>security configuration settings for information technology products employed in the system are enforced.</t>
  </si>
  <si>
    <t>3.4.3</t>
  </si>
  <si>
    <t>03.04.03.0</t>
  </si>
  <si>
    <t>CM.L2-3.4.3</t>
  </si>
  <si>
    <t>Track, review, approve or disapprove, and log changes to organizational systems.</t>
  </si>
  <si>
    <t>3.4.3[a]</t>
  </si>
  <si>
    <t>03.04.03.a</t>
  </si>
  <si>
    <t>changes to the system are tracked.</t>
  </si>
  <si>
    <t>3.4.3[b]</t>
  </si>
  <si>
    <t>03.04.03.b</t>
  </si>
  <si>
    <t>changes to the system are reviewed.</t>
  </si>
  <si>
    <t>3.4.3[c]</t>
  </si>
  <si>
    <t>03.04.03.c</t>
  </si>
  <si>
    <t>changes to the system are approved or disapproved.</t>
  </si>
  <si>
    <t>3.4.3[d]</t>
  </si>
  <si>
    <t>03.04.03.d</t>
  </si>
  <si>
    <t>changes to the system are logged.</t>
  </si>
  <si>
    <t>3.4.4</t>
  </si>
  <si>
    <t>03.04.04.0</t>
  </si>
  <si>
    <t>CM.L2-3.4.4</t>
  </si>
  <si>
    <t>Analyze the security impact of changes prior to implementation.</t>
  </si>
  <si>
    <t>Determine if the security impact of changes to each organizational system is analyzed prior to implementation.</t>
  </si>
  <si>
    <t>3.4.5</t>
  </si>
  <si>
    <t>03.04.05.0</t>
  </si>
  <si>
    <t>CM.L2-3.4.5</t>
  </si>
  <si>
    <t>Define, document, approve, and enforce physical and logical access restrictions associated with changes to organizational systems.</t>
  </si>
  <si>
    <t>3.4.5[a]</t>
  </si>
  <si>
    <t>03.04.05.a</t>
  </si>
  <si>
    <t>physical access restrictions associated with changes to the system are defined.</t>
  </si>
  <si>
    <t>3.4.5[b]</t>
  </si>
  <si>
    <t>03.04.05.b</t>
  </si>
  <si>
    <t>physical access restrictions associated with changes to the system are documented.</t>
  </si>
  <si>
    <t>3.4.5[c]</t>
  </si>
  <si>
    <t>03.04.05.c</t>
  </si>
  <si>
    <t>physical access restrictions associated with changes to the system are approved.</t>
  </si>
  <si>
    <t>3.4.5[d]</t>
  </si>
  <si>
    <t>03.04.05.d</t>
  </si>
  <si>
    <t>physical access restrictions associated with changes to the system are enforced.</t>
  </si>
  <si>
    <t>3.4.5[e]</t>
  </si>
  <si>
    <t>03.04.05.e</t>
  </si>
  <si>
    <t>logical access restrictions associated with changes to the system are defined.</t>
  </si>
  <si>
    <t>3.4.5[f]</t>
  </si>
  <si>
    <t>03.04.05.f</t>
  </si>
  <si>
    <t>logical access restrictions associated with changes to the system are documented.</t>
  </si>
  <si>
    <t>3.4.5[g]</t>
  </si>
  <si>
    <t>03.04.05.g</t>
  </si>
  <si>
    <t>logical access restrictions associated with changes to the system are approved.</t>
  </si>
  <si>
    <t>3.4.5[h]</t>
  </si>
  <si>
    <t>03.04.05.h</t>
  </si>
  <si>
    <t>logical access restrictions associated with changes to the system are enforced.</t>
  </si>
  <si>
    <t>3.4.6</t>
  </si>
  <si>
    <t>03.04.06.0</t>
  </si>
  <si>
    <t>CM.L2-3.4.6</t>
  </si>
  <si>
    <t>Employ the principle of least functionality by configuring organizational systems to provide only essential capabilities.</t>
  </si>
  <si>
    <t>3.4.6[a]</t>
  </si>
  <si>
    <t>03.04.06.a</t>
  </si>
  <si>
    <t>essential system capabilities are defined based on the principle of least functionality.</t>
  </si>
  <si>
    <t>3.4.6[b]</t>
  </si>
  <si>
    <t>03.04.06.b</t>
  </si>
  <si>
    <t>the system is configured to provide only the defined essential capabilities.</t>
  </si>
  <si>
    <t>3.4.7</t>
  </si>
  <si>
    <t>03.04.07.0</t>
  </si>
  <si>
    <t>CM.L2-3.4.7</t>
  </si>
  <si>
    <t>Restrict, disable, or prevent the use of nonessential programs, functions, ports, protocols, and services.</t>
  </si>
  <si>
    <t>3.4.7[a]</t>
  </si>
  <si>
    <t>03.04.07.a</t>
  </si>
  <si>
    <t>essential programs are defined.</t>
  </si>
  <si>
    <t>3.4.7[b]</t>
  </si>
  <si>
    <t>03.04.07.b</t>
  </si>
  <si>
    <t>the use of nonessential programs is defined.</t>
  </si>
  <si>
    <t>3.4.7[c]</t>
  </si>
  <si>
    <t>03.04.07.c</t>
  </si>
  <si>
    <t xml:space="preserve">the use of nonessential programs is restricted, disabled, or prevented as defined. </t>
  </si>
  <si>
    <t>3.4.7[d]</t>
  </si>
  <si>
    <t>03.04.07.d</t>
  </si>
  <si>
    <t>essential functions are defined.</t>
  </si>
  <si>
    <t>3.4.7[e]</t>
  </si>
  <si>
    <t>03.04.07.e</t>
  </si>
  <si>
    <t>the use of nonessential functions is defined.</t>
  </si>
  <si>
    <t>3.4.7[f]</t>
  </si>
  <si>
    <t>03.04.07.f</t>
  </si>
  <si>
    <t xml:space="preserve">the use of nonessential functions is restricted, disabled, or prevented as defined. </t>
  </si>
  <si>
    <t>3.4.7[g]</t>
  </si>
  <si>
    <t>03.04.07.g</t>
  </si>
  <si>
    <t>essential ports are defined.</t>
  </si>
  <si>
    <t>3.4.7[h]</t>
  </si>
  <si>
    <t>03.04.07.h</t>
  </si>
  <si>
    <t>the use of nonessential ports is defined.</t>
  </si>
  <si>
    <t>3.4.7[i]</t>
  </si>
  <si>
    <t>03.04.07.i</t>
  </si>
  <si>
    <t xml:space="preserve">the use of nonessential ports is restricted, disabled, or prevented as defined. </t>
  </si>
  <si>
    <t>3.4.7[j]</t>
  </si>
  <si>
    <t>03.04.07.j</t>
  </si>
  <si>
    <t>essential protocols are defined.</t>
  </si>
  <si>
    <t>3.4.7[k]</t>
  </si>
  <si>
    <t>03.04.07.k</t>
  </si>
  <si>
    <t>the use of nonessential protocols is defined.</t>
  </si>
  <si>
    <t>3.4.7[l]</t>
  </si>
  <si>
    <t>03.04.07.l</t>
  </si>
  <si>
    <t xml:space="preserve">the use of nonessential protocols is restricted, disabled, or prevented as defined. </t>
  </si>
  <si>
    <t>3.4.7[m]</t>
  </si>
  <si>
    <t>03.04.07.m</t>
  </si>
  <si>
    <t>essential services are defined.</t>
  </si>
  <si>
    <t>3.4.7[n]</t>
  </si>
  <si>
    <t>03.04.07.n</t>
  </si>
  <si>
    <t>the use of nonessential services is defined.</t>
  </si>
  <si>
    <t>3.4.7[o]</t>
  </si>
  <si>
    <t>03.04.07.o</t>
  </si>
  <si>
    <t xml:space="preserve">the use of nonessential services is restricted, disabled, or prevented as defined. </t>
  </si>
  <si>
    <t>3.4.8</t>
  </si>
  <si>
    <t>03.04.08.0</t>
  </si>
  <si>
    <t>CM.L2-3.4.8</t>
  </si>
  <si>
    <t>Apply deny-by-exception (blacklisting) policy to prevent the use of unauthorized software or deny-all, permit-by-exception (whitelisting) policy to allow the execution of authorized software.</t>
  </si>
  <si>
    <t>3.4.8[a]</t>
  </si>
  <si>
    <t>03.04.08.a</t>
  </si>
  <si>
    <t>a policy specifying whether whitelisting or blacklisting is to be implemented is specified.</t>
  </si>
  <si>
    <t>3.4.8[b]</t>
  </si>
  <si>
    <t>03.04.08.b</t>
  </si>
  <si>
    <t xml:space="preserve">the software allowed to execute under whitelisting or denied use under blacklisting is specified. </t>
  </si>
  <si>
    <t>3.4.8[c]</t>
  </si>
  <si>
    <t>03.04.08.c</t>
  </si>
  <si>
    <t xml:space="preserve">whitelisting to allow the execution of authorized software or blacklisting to prevent the use of unauthorized software is implemented as specified. </t>
  </si>
  <si>
    <t>3.4.9</t>
  </si>
  <si>
    <t>03.04.09.0</t>
  </si>
  <si>
    <t>CM.L2-3.4.9</t>
  </si>
  <si>
    <t>Control and monitor user-installed software.</t>
  </si>
  <si>
    <t>3.4.9[a]</t>
  </si>
  <si>
    <t>03.04.09.a</t>
  </si>
  <si>
    <t>a policy for controlling the installation of software by users is established.</t>
  </si>
  <si>
    <t>3.4.9[b]</t>
  </si>
  <si>
    <t>03.04.09.b</t>
  </si>
  <si>
    <t>installation of software by users is controlled based on the established policy.</t>
  </si>
  <si>
    <t>3.4.9[c]</t>
  </si>
  <si>
    <t>03.04.09.c</t>
  </si>
  <si>
    <t>installation of software by users is monitored.</t>
  </si>
  <si>
    <t>Identification and Authentication</t>
  </si>
  <si>
    <t>3.5.1</t>
  </si>
  <si>
    <t>03.05.01.0</t>
  </si>
  <si>
    <t>IA.L1-3.5.1</t>
  </si>
  <si>
    <t>Identify system users, processes acting on behalf of users, and devices.</t>
  </si>
  <si>
    <t>3.5.1[a]</t>
  </si>
  <si>
    <t>03.05.01.a</t>
  </si>
  <si>
    <t>system users are identified.</t>
  </si>
  <si>
    <t>3.5.1[b]</t>
  </si>
  <si>
    <t>03.05.01.b</t>
  </si>
  <si>
    <t>processes acting on behalf of users are identified.</t>
  </si>
  <si>
    <t>3.5.1[c]</t>
  </si>
  <si>
    <t>03.05.01.c</t>
  </si>
  <si>
    <t xml:space="preserve">devices accessing the system are identified. </t>
  </si>
  <si>
    <t>3.5.2</t>
  </si>
  <si>
    <t>03.05.02.0</t>
  </si>
  <si>
    <t>IA.L1-3.5.2</t>
  </si>
  <si>
    <t>Authenticate (or verify) the identities of users, processes, or devices, as a prerequisite to allowing access to organizational systems</t>
  </si>
  <si>
    <t>3.5.2[a]</t>
  </si>
  <si>
    <t>03.05.02.a</t>
  </si>
  <si>
    <t>the identity of each user is authenticated or verified as a prerequisite to system access.</t>
  </si>
  <si>
    <t>3.5.2[b]</t>
  </si>
  <si>
    <t>03.05.02.b</t>
  </si>
  <si>
    <t>the identity of each process acting on behalf of a user is authenticated or verified as a prerequisite to system access.</t>
  </si>
  <si>
    <t>3.5.2[c]</t>
  </si>
  <si>
    <t>03.05.02.c</t>
  </si>
  <si>
    <t>the identity of each device accessing or connecting to the system is authenticated or verified as a prerequisite to system access.</t>
  </si>
  <si>
    <t>3.5.3</t>
  </si>
  <si>
    <t>03.05.03.0</t>
  </si>
  <si>
    <t>IA.L2-3.5.3</t>
  </si>
  <si>
    <t>Use multifactor authentication for local and network access to privileged accounts and for network access to non-privileged accounts.</t>
  </si>
  <si>
    <t>Subtract 5 points if MFA not implemented.  Subtract 3 points if implemented for remote and privileged users, but not the general user</t>
  </si>
  <si>
    <t>3.5.3[a]</t>
  </si>
  <si>
    <t>03.05.03.a</t>
  </si>
  <si>
    <t>3.5.3[b]</t>
  </si>
  <si>
    <t>03.05.03.b</t>
  </si>
  <si>
    <t>multifactor authentication is implemented for local access to privileged accounts.</t>
  </si>
  <si>
    <t>3.5.3[c]</t>
  </si>
  <si>
    <t>03.05.03.c</t>
  </si>
  <si>
    <t>multifactor authentication is implemented for network access to privileged accounts.</t>
  </si>
  <si>
    <t>3.5.3[d]</t>
  </si>
  <si>
    <t>03.05.03.d</t>
  </si>
  <si>
    <t>multifactor authentication is implemented for network access to non-privileged accounts.</t>
  </si>
  <si>
    <t>3.5.4</t>
  </si>
  <si>
    <t>03.05.04.0</t>
  </si>
  <si>
    <t>IA.L2-3.5.4</t>
  </si>
  <si>
    <t>Employ replay-resistant authentication mechanisms for network access to privileged and non-privileged accounts.</t>
  </si>
  <si>
    <t>Determine if replay-resistant authentication mechanisms are implemented for all network account access to privileged and non-privileged accounts.</t>
  </si>
  <si>
    <t>3.5.5</t>
  </si>
  <si>
    <t>03.05.05.0</t>
  </si>
  <si>
    <t>IA.L2-3.5.5</t>
  </si>
  <si>
    <t>Prevent reuse of identifiers for a defined period.</t>
  </si>
  <si>
    <t>3.5.5[a]</t>
  </si>
  <si>
    <t>03.05.05.a</t>
  </si>
  <si>
    <t>a period within which identifiers cannot be reused is defined.</t>
  </si>
  <si>
    <t>3.5.5[b]</t>
  </si>
  <si>
    <t>03.05.05.b</t>
  </si>
  <si>
    <t>reuse of identifiers is prevented within the defined period.</t>
  </si>
  <si>
    <t>3.5.6</t>
  </si>
  <si>
    <t>03.05.06.0</t>
  </si>
  <si>
    <t>IA.L2-3.5.6</t>
  </si>
  <si>
    <t>Disable identifiers after a defined period of inactivity.</t>
  </si>
  <si>
    <t>3.5.6[a]</t>
  </si>
  <si>
    <t>03.05.06.a</t>
  </si>
  <si>
    <t>a period of inactivity after which an identifier is disabled is defined.</t>
  </si>
  <si>
    <t>3.5.6[b]</t>
  </si>
  <si>
    <t>03.05.06.b</t>
  </si>
  <si>
    <t>identifiers are disabled after the defined period of inactivity.</t>
  </si>
  <si>
    <t>3.5.7</t>
  </si>
  <si>
    <t>03.05.07.0</t>
  </si>
  <si>
    <t>IA.L2-3.5.7</t>
  </si>
  <si>
    <t>Enforce a minimum password complexity and change of characters when new passwords are created.</t>
  </si>
  <si>
    <t>3.5.7[a]</t>
  </si>
  <si>
    <t>03.05.07.a</t>
  </si>
  <si>
    <t>password complexity requirements are defined.</t>
  </si>
  <si>
    <t>3.5.7[b]</t>
  </si>
  <si>
    <t>03.05.07.b</t>
  </si>
  <si>
    <t>password change of character requirements are defined.</t>
  </si>
  <si>
    <t>3.5.7[c]</t>
  </si>
  <si>
    <t>03.05.07.c</t>
  </si>
  <si>
    <t>minimum password complexity requirements as defined are enforced when new passwords are created.</t>
  </si>
  <si>
    <t>3.5.7[d]</t>
  </si>
  <si>
    <t>03.05.07.d</t>
  </si>
  <si>
    <t>minimum password change of character requirements as defined are enforced when new passwords are created.</t>
  </si>
  <si>
    <t>3.5.8</t>
  </si>
  <si>
    <t>03.05.08.0</t>
  </si>
  <si>
    <t>IA.L2-3.5.8</t>
  </si>
  <si>
    <t>Prohibit password reuse for a specified number of generations.</t>
  </si>
  <si>
    <t>3.5.8[a]</t>
  </si>
  <si>
    <t>03.05.08.a</t>
  </si>
  <si>
    <t>the number of generations during which a password cannot be reused is specified.</t>
  </si>
  <si>
    <t>3.5.8[b]</t>
  </si>
  <si>
    <t>03.05.08.b</t>
  </si>
  <si>
    <t>reuse of passwords is prohibited during the specified number of generations.</t>
  </si>
  <si>
    <t>3.5.9</t>
  </si>
  <si>
    <t>03.05.09.0</t>
  </si>
  <si>
    <t>IA.L2-3.5.9</t>
  </si>
  <si>
    <t>Allow temporary password use for system logons with an immediate change to a permanent password</t>
  </si>
  <si>
    <t>Determine if an immediate change to a permanent password is required when a temporary password is used for system logon.</t>
  </si>
  <si>
    <t>3.5.10</t>
  </si>
  <si>
    <t>03.05.10.0</t>
  </si>
  <si>
    <t>IA.L2-3.5.10</t>
  </si>
  <si>
    <t>Store and transmit only cryptographically-protected passwords.</t>
  </si>
  <si>
    <t>Encrypted representations of passwords include, for example, encrypted versions of passwords and one-way cryptographic hashes of passwords</t>
  </si>
  <si>
    <t>3.5.10[a]</t>
  </si>
  <si>
    <t>03.05.10.a</t>
  </si>
  <si>
    <t>passwords are cryptographically protected in storage.</t>
  </si>
  <si>
    <t>3.5.10[b]</t>
  </si>
  <si>
    <t>03.05.10.b</t>
  </si>
  <si>
    <t>passwords are cryptographically protected in transit.</t>
  </si>
  <si>
    <t>3.5.11</t>
  </si>
  <si>
    <t>03.05.11.0</t>
  </si>
  <si>
    <t>IA.L2-3.5.11</t>
  </si>
  <si>
    <t>Obscure feedback of authentication information.</t>
  </si>
  <si>
    <t>Determine if authentication information is obscured during the authentication process.</t>
  </si>
  <si>
    <t>Incident Response</t>
  </si>
  <si>
    <t>3.6.1</t>
  </si>
  <si>
    <t>03.06.01.0</t>
  </si>
  <si>
    <t>IR.L2-3.6.1</t>
  </si>
  <si>
    <t>Establish an operational incident-handling capability for organizational systems that includes preparation, detection, analysis, containment, recovery, and user response activities.</t>
  </si>
  <si>
    <t>3.6.1[a]</t>
  </si>
  <si>
    <t>03.06.01.a</t>
  </si>
  <si>
    <t>an operational incident-handling capability is established.</t>
  </si>
  <si>
    <t>3.6.1[b]</t>
  </si>
  <si>
    <t>03.06.01.b</t>
  </si>
  <si>
    <t xml:space="preserve">the operational incident-handling capability includes preparation. </t>
  </si>
  <si>
    <t>3.6.1[c]</t>
  </si>
  <si>
    <t>03.06.01.c</t>
  </si>
  <si>
    <t xml:space="preserve">the operational incident-handling capability includes detection. </t>
  </si>
  <si>
    <t>3.6.1[d]</t>
  </si>
  <si>
    <t>03.06.01.d</t>
  </si>
  <si>
    <t>the operational incident-handling capability includes analysis.</t>
  </si>
  <si>
    <t>3.6.1[e]</t>
  </si>
  <si>
    <t>03.06.01.e</t>
  </si>
  <si>
    <t>the operational incident-handling capability includes containment.</t>
  </si>
  <si>
    <t>3.6.1[f]</t>
  </si>
  <si>
    <t>03.06.01.f</t>
  </si>
  <si>
    <t>the operational incident-handling capability includes recovery.</t>
  </si>
  <si>
    <t>3.6.1[g]</t>
  </si>
  <si>
    <t>03.06.01.g</t>
  </si>
  <si>
    <t>the operational incident-handling capability includes user response activities.</t>
  </si>
  <si>
    <t>3.6.2</t>
  </si>
  <si>
    <t>03.06.02.0</t>
  </si>
  <si>
    <t>IR.L2-3.6.2</t>
  </si>
  <si>
    <t>Track, document, and report incidents to designated officials and/or authorities both internal and external to the organization.</t>
  </si>
  <si>
    <t>3.6.2[a]</t>
  </si>
  <si>
    <t>03.06.02.a</t>
  </si>
  <si>
    <t>incidents are tracked.</t>
  </si>
  <si>
    <t>3.6.2[b]</t>
  </si>
  <si>
    <t>03.06.02.b</t>
  </si>
  <si>
    <t>incidents are documented.</t>
  </si>
  <si>
    <t>3.6.2[c]</t>
  </si>
  <si>
    <t>03.06.02.c</t>
  </si>
  <si>
    <t>authorities to whom incidents are to be reported are identified.</t>
  </si>
  <si>
    <t>3.6.2[d]</t>
  </si>
  <si>
    <t>03.06.02.d</t>
  </si>
  <si>
    <t>organizational officials to whom incidents are to be reported are identified.</t>
  </si>
  <si>
    <t>3.6.2[e]</t>
  </si>
  <si>
    <t>03.06.02.e</t>
  </si>
  <si>
    <t>identified authorities are notified of incidents.</t>
  </si>
  <si>
    <t>3.6.2[f]</t>
  </si>
  <si>
    <t>03.06.02.f</t>
  </si>
  <si>
    <t>identified organizational officials are notified of incidents.</t>
  </si>
  <si>
    <t>3.6.3</t>
  </si>
  <si>
    <t>03.06.03.0</t>
  </si>
  <si>
    <t>IR.L2-3.6.3</t>
  </si>
  <si>
    <t>Test the organizational incident response capability.</t>
  </si>
  <si>
    <t>Determine if the incident response capability is tested.</t>
  </si>
  <si>
    <t>Maintenance</t>
  </si>
  <si>
    <t>3.7.1</t>
  </si>
  <si>
    <t>03.07.01.0</t>
  </si>
  <si>
    <t>MA.L2-3.7.1</t>
  </si>
  <si>
    <t>Perform maintenance on organizational systems.</t>
  </si>
  <si>
    <t>Determine if system maintenance is performed.</t>
  </si>
  <si>
    <t>3.7.2</t>
  </si>
  <si>
    <t>03.07.02.0</t>
  </si>
  <si>
    <t>MA.L2-3.7.2</t>
  </si>
  <si>
    <t xml:space="preserve">Provide controls on the tools, techniques, mechanisms, and personnel used to conduct system maintenance. </t>
  </si>
  <si>
    <t>3.7.2[a]</t>
  </si>
  <si>
    <t>03.07.02.a</t>
  </si>
  <si>
    <t>tools used to conduct system maintenance are controlled.</t>
  </si>
  <si>
    <t>3.7.2[b]</t>
  </si>
  <si>
    <t>03.07.02.b</t>
  </si>
  <si>
    <t>techniques used to conduct system maintenance are controlled.</t>
  </si>
  <si>
    <t>3.7.2[c]</t>
  </si>
  <si>
    <t>03.07.02.c</t>
  </si>
  <si>
    <t>mechanisms used to conduct system maintenance are controlled.</t>
  </si>
  <si>
    <t>3.7.2[d]</t>
  </si>
  <si>
    <t>03.07.02.d</t>
  </si>
  <si>
    <t>personnel used to conduct system maintenance are controlled.</t>
  </si>
  <si>
    <t>3.7.3</t>
  </si>
  <si>
    <t>03.07.03.0</t>
  </si>
  <si>
    <t>MA.L2-3.7.3</t>
  </si>
  <si>
    <t>Ensure equipment removed for off-site maintenance is sanitized of any CUI.</t>
  </si>
  <si>
    <t>Determine if equipment to be removed from organizational spaces for off-site maintenance is sanitized of any CUI.</t>
  </si>
  <si>
    <t>3.7.4</t>
  </si>
  <si>
    <t>03.07.04.0</t>
  </si>
  <si>
    <t>MA.L2-3.7.4</t>
  </si>
  <si>
    <t>Check media containing diagnostic and test programs for malicious code before the media are used in organizational systems</t>
  </si>
  <si>
    <t>Determine if media containing diagnostic and test programs are checked for malicious code before being used in organizational systems that process, store, or transmit CUI.</t>
  </si>
  <si>
    <t>3.7.5</t>
  </si>
  <si>
    <t>03.07.05.0</t>
  </si>
  <si>
    <t>MA.L2-3.7.5</t>
  </si>
  <si>
    <t xml:space="preserve">Require multifactor authentication to establish nonlocal maintenance sessions via external network connections and terminate such connections when nonlocal maintenance is complete. </t>
  </si>
  <si>
    <t>3.7.5[a]</t>
  </si>
  <si>
    <t>03.07.05.a</t>
  </si>
  <si>
    <t>multifactor authentication is required to establish nonlocal maintenance sessions via external network connections.</t>
  </si>
  <si>
    <t>3.7.5[b]</t>
  </si>
  <si>
    <t>03.07.05.b</t>
  </si>
  <si>
    <t>nonlocal maintenance sessions established via external network connections are terminated when nonlocal maintenance is complete.</t>
  </si>
  <si>
    <t>3.7.6</t>
  </si>
  <si>
    <t>03.07.06.0</t>
  </si>
  <si>
    <t>MA.L2-3.7.6</t>
  </si>
  <si>
    <t>Supervise the maintenance activities of maintenance personnel without required access authorization.</t>
  </si>
  <si>
    <t>Determine if maintenance personnel without required access authorization are supervised during maintenance activities.</t>
  </si>
  <si>
    <t>Media Protection</t>
  </si>
  <si>
    <t>3.8.1</t>
  </si>
  <si>
    <t>03.08.01.0</t>
  </si>
  <si>
    <t>MP.L2-3.8.1</t>
  </si>
  <si>
    <t>Protect (i.e., physically control and securely store) system media containing CUI, both paper and digital.</t>
  </si>
  <si>
    <t>Exposure limited to CUI on media</t>
  </si>
  <si>
    <t>3.8.1[a]</t>
  </si>
  <si>
    <t>03.08.01.a</t>
  </si>
  <si>
    <t>paper media containing CUI is physically controlled.</t>
  </si>
  <si>
    <t>3.8.1[b]</t>
  </si>
  <si>
    <t>03.08.01.b</t>
  </si>
  <si>
    <t>digital media containing CUI is physically controlled.</t>
  </si>
  <si>
    <t>3.8.1[c]</t>
  </si>
  <si>
    <t>03.08.01.c</t>
  </si>
  <si>
    <t>paper media containing CUI is securely stored.</t>
  </si>
  <si>
    <t>3.8.1[d]</t>
  </si>
  <si>
    <t>03.08.01.d</t>
  </si>
  <si>
    <t>digital media containing CUI is securely stored.</t>
  </si>
  <si>
    <t>3.8.2</t>
  </si>
  <si>
    <t>03.08.02.0</t>
  </si>
  <si>
    <t>MP.L2-3.8.2</t>
  </si>
  <si>
    <t>Limit access to CUI on system media to authorized users.</t>
  </si>
  <si>
    <t>Determine if access to CUI on system media is limited to authorized users.</t>
  </si>
  <si>
    <t>3.8.3</t>
  </si>
  <si>
    <t>03.08.03.0</t>
  </si>
  <si>
    <t>MP.L1-3.8.3</t>
  </si>
  <si>
    <t>Sanitize or destroy system media containing CUI before disposal or release for reuse.</t>
  </si>
  <si>
    <t>While exposure limited to CUI on media, failure to sanitize can result in continual exposure of CUI</t>
  </si>
  <si>
    <t>3.8.3[a]</t>
  </si>
  <si>
    <t>03.08.03.a</t>
  </si>
  <si>
    <t>system media containing CUI is sanitized or destroyed before disposal.</t>
  </si>
  <si>
    <t>3.8.3[b]</t>
  </si>
  <si>
    <t>03.08.03.b</t>
  </si>
  <si>
    <t>system media containing CUI is sanitized before it is released for reuse.</t>
  </si>
  <si>
    <t>3.8.4</t>
  </si>
  <si>
    <t>03.08.04.0</t>
  </si>
  <si>
    <t>MP.L2-3.8.4</t>
  </si>
  <si>
    <t>Mark media with necessary CUI markings and distribution limitations.</t>
  </si>
  <si>
    <t>3.8.4[a]</t>
  </si>
  <si>
    <t>03.08.04.a</t>
  </si>
  <si>
    <t>media containing CUI is marked with applicable CUI markings.</t>
  </si>
  <si>
    <t>3.8.4[b]</t>
  </si>
  <si>
    <t>03.08.04.b</t>
  </si>
  <si>
    <t>media containing CUI is marked with distribution limitations.</t>
  </si>
  <si>
    <t>3.8.5</t>
  </si>
  <si>
    <t>03.08.05.0</t>
  </si>
  <si>
    <t>MP.L2-3.8.5</t>
  </si>
  <si>
    <t>Control access to media containing CUI and maintain accountability for media during transport outside of controlled areas.</t>
  </si>
  <si>
    <t>3.8.5[a]</t>
  </si>
  <si>
    <t>03.08.05.a</t>
  </si>
  <si>
    <t>access to media containing CUI is controlled.</t>
  </si>
  <si>
    <t>3.8.5[b]</t>
  </si>
  <si>
    <t>03.08.05.b</t>
  </si>
  <si>
    <t>accountability for media containing CUI is maintained during transport outside of controlled areas.</t>
  </si>
  <si>
    <t>3.8.6</t>
  </si>
  <si>
    <t>03.08.06.0</t>
  </si>
  <si>
    <t>MP.L2-3.8.6</t>
  </si>
  <si>
    <t>Implement cryptographic mechanisms to protect the confidentiality of CUI stored on digital media during transport unless otherwise protected by alternative physical safeguards.</t>
  </si>
  <si>
    <t>Determine if the confidentiality of CUI stored on digital media is protected during transport using cryptographic mechanisms or alternative physical safeguards.</t>
  </si>
  <si>
    <t>3.8.7</t>
  </si>
  <si>
    <t>03.08.07.0</t>
  </si>
  <si>
    <t>MP.L2-3.8.7</t>
  </si>
  <si>
    <t>Control the use of removable media on system components.</t>
  </si>
  <si>
    <t>Determine if the use of removable media on system components containing CUI is controlled.</t>
  </si>
  <si>
    <t>3.8.8</t>
  </si>
  <si>
    <t>03.08.08.0</t>
  </si>
  <si>
    <t>MP.L2-3.8.8</t>
  </si>
  <si>
    <t>Prohibit the use of portable storage devices when such devices have no identifiable owner.</t>
  </si>
  <si>
    <t>Determine if the use of portable storage devices is prohibited when such devices have no identifiable owner.</t>
  </si>
  <si>
    <t>3.8.9</t>
  </si>
  <si>
    <t>03.08.09.0</t>
  </si>
  <si>
    <t>MP.L2-3.8.9</t>
  </si>
  <si>
    <t>Protect the confidentiality of backup CUI at storage locations.</t>
  </si>
  <si>
    <t>Determine if the confidentiality of backup CUI is protected at storage locations.</t>
  </si>
  <si>
    <t>Personnel Security</t>
  </si>
  <si>
    <t>3.9.1</t>
  </si>
  <si>
    <t>03.09.01.0</t>
  </si>
  <si>
    <t>PS.L2-3.9.1</t>
  </si>
  <si>
    <t xml:space="preserve">Screen individuals prior to authorizing access to organizational systems containing CUI. </t>
  </si>
  <si>
    <t>Determine if individuals are screened prior to authorizing access to organizational systems.</t>
  </si>
  <si>
    <t>3.9.2</t>
  </si>
  <si>
    <t>03.09.02.0</t>
  </si>
  <si>
    <t>PS.L2-3.9.2</t>
  </si>
  <si>
    <t xml:space="preserve">Ensure that organizational systems containing CUI are protected during and after personnel actions such as terminations and transfers. </t>
  </si>
  <si>
    <t>3.9.2[a]</t>
  </si>
  <si>
    <t>03.09.02.a</t>
  </si>
  <si>
    <t>a policy and/or process for terminating system access authorization and any credentials coincident with personnel actions is established.</t>
  </si>
  <si>
    <t>3.9.2[b]</t>
  </si>
  <si>
    <t>03.09.02.b</t>
  </si>
  <si>
    <t>system access and credentials are terminated consistent with personnel actions such as termination or transfer.</t>
  </si>
  <si>
    <t>3.9.2[c]</t>
  </si>
  <si>
    <t>03.09.02.c</t>
  </si>
  <si>
    <t>the system is protected during and after personnel transfer actions.</t>
  </si>
  <si>
    <t>Physical Protection</t>
  </si>
  <si>
    <t>3.10.1</t>
  </si>
  <si>
    <t>03.10.01.0</t>
  </si>
  <si>
    <t>PE.L1-3.10.1</t>
  </si>
  <si>
    <t xml:space="preserve">Limit physical access to organizational systems, equipment, and the respective operating environments to authorized individuals. </t>
  </si>
  <si>
    <t>3.10.1[a]</t>
  </si>
  <si>
    <t>03.10.01.a</t>
  </si>
  <si>
    <t xml:space="preserve">authorized individuals allowed physical access are identified. </t>
  </si>
  <si>
    <t>3.10.1[b]</t>
  </si>
  <si>
    <t>03.10.01.b</t>
  </si>
  <si>
    <t>physical access to organizational systems is limited to authorized individuals.</t>
  </si>
  <si>
    <t>3.10.1[c]</t>
  </si>
  <si>
    <t>03.10.01.c</t>
  </si>
  <si>
    <t>physical access to equipment is limited to authorized individuals.</t>
  </si>
  <si>
    <t>3.10.1[d]</t>
  </si>
  <si>
    <t>03.10.01.d</t>
  </si>
  <si>
    <t>physical access to operating environments is limited to authorized individuals.</t>
  </si>
  <si>
    <t>3.10.2</t>
  </si>
  <si>
    <t>03.10.02.0</t>
  </si>
  <si>
    <t>PE.L2-3.10.2</t>
  </si>
  <si>
    <t xml:space="preserve">Protect and monitor the physical facility and support infrastructure for organizational systems. </t>
  </si>
  <si>
    <t>3.10.2[a]</t>
  </si>
  <si>
    <t>03.10.02.a</t>
  </si>
  <si>
    <t xml:space="preserve">the physical facility where that system resides is protected. </t>
  </si>
  <si>
    <t>3.10.2[b]</t>
  </si>
  <si>
    <t>03.10.02.b</t>
  </si>
  <si>
    <t>the support infrastructure for that system is protected.</t>
  </si>
  <si>
    <t>3.10.2[c]</t>
  </si>
  <si>
    <t>03.10.02.c</t>
  </si>
  <si>
    <t>the physical facility where that system resides is monitored.</t>
  </si>
  <si>
    <t>3.10.2[d]</t>
  </si>
  <si>
    <t>03.10.02.d</t>
  </si>
  <si>
    <t>the support infrastructure for that system is monitored.</t>
  </si>
  <si>
    <t>3.10.3</t>
  </si>
  <si>
    <t>03.10.03.0</t>
  </si>
  <si>
    <t>PE.L1-3.10.3</t>
  </si>
  <si>
    <t xml:space="preserve">Escort visitors and monitor visitor activity. </t>
  </si>
  <si>
    <t>3.10.3[a]</t>
  </si>
  <si>
    <t>03.10.03.a</t>
  </si>
  <si>
    <t xml:space="preserve">visitors are escorted. </t>
  </si>
  <si>
    <t>3.10.3[b]</t>
  </si>
  <si>
    <t>03.10.03.b</t>
  </si>
  <si>
    <t>visitor activity is monitored.</t>
  </si>
  <si>
    <t>3.10.4</t>
  </si>
  <si>
    <t>03.10.04.0</t>
  </si>
  <si>
    <t>PE.L1-3.10.4</t>
  </si>
  <si>
    <t xml:space="preserve">Maintain audit logs of physical access. </t>
  </si>
  <si>
    <t>Determine if audit logs of physical access are maintained.</t>
  </si>
  <si>
    <t>3.10.5</t>
  </si>
  <si>
    <t>03.10.05.0</t>
  </si>
  <si>
    <t>PE.L1-3.10.5</t>
  </si>
  <si>
    <t xml:space="preserve">Control and manage physical access devices. </t>
  </si>
  <si>
    <t>3.10.5[a]</t>
  </si>
  <si>
    <t>03.10.05.a</t>
  </si>
  <si>
    <t xml:space="preserve">physical access devices are identified.  </t>
  </si>
  <si>
    <t>3.10.5[b]</t>
  </si>
  <si>
    <t>03.10.05.b</t>
  </si>
  <si>
    <t xml:space="preserve">physical access devices are controlled.  </t>
  </si>
  <si>
    <t>3.10.5[c]</t>
  </si>
  <si>
    <t>03.10.05.c</t>
  </si>
  <si>
    <t>physical access devices are managed.</t>
  </si>
  <si>
    <t>3.10.6</t>
  </si>
  <si>
    <t>03.10.06.0</t>
  </si>
  <si>
    <t>PE.L2-3.10.6</t>
  </si>
  <si>
    <t xml:space="preserve">Enforce safeguarding measures for CUI at alternate work sites. </t>
  </si>
  <si>
    <t>3.10.6[a]</t>
  </si>
  <si>
    <t>03.10.06.a</t>
  </si>
  <si>
    <t>safeguarding measures for CUI are defined for alternate work sites.</t>
  </si>
  <si>
    <t>3.10.6[b]</t>
  </si>
  <si>
    <t>03.10.06.b</t>
  </si>
  <si>
    <t>safeguarding measures for CUI are enforced for alternate work sites.</t>
  </si>
  <si>
    <t>Risk Assessment</t>
  </si>
  <si>
    <t>3.11.1</t>
  </si>
  <si>
    <t>03.11.01.0</t>
  </si>
  <si>
    <t>RA.L2-3.11.1</t>
  </si>
  <si>
    <t>Periodically assess the risk to organizational operations (including mission, functions, image, or reputation), organizational assets, and individuals, resulting from the operation of organizational systems and the associated processing, storage, or transmission of CUI</t>
  </si>
  <si>
    <t>3.11.1[a]</t>
  </si>
  <si>
    <t>03.11.01.a</t>
  </si>
  <si>
    <t>the frequency to assess risk to organizational operations, organizational assets, and individuals is defined.</t>
  </si>
  <si>
    <t>3.11.1[b]</t>
  </si>
  <si>
    <t>03.11.01.b</t>
  </si>
  <si>
    <t>risk to organizational operations, organizational assets, and individuals resulting from the operation of an organizational system that processes, stores, or transmits CUI is assessed with the defined frequency.</t>
  </si>
  <si>
    <t>3.11.2</t>
  </si>
  <si>
    <t>03.11.02.0</t>
  </si>
  <si>
    <t>RA.L2-3.11.2</t>
  </si>
  <si>
    <t xml:space="preserve">Scan for vulnerabilities in organizational systems and applications periodically and when new vulnerabilities affecting those systems and applications are identified. </t>
  </si>
  <si>
    <t>3.11.2[a]</t>
  </si>
  <si>
    <t>03.11.02.a</t>
  </si>
  <si>
    <t>the frequency to scan for vulnerabilities in an organizational system and its applications that process, store, or transmit CUI is defined.</t>
  </si>
  <si>
    <t>3.11.2[b]</t>
  </si>
  <si>
    <t>03.11.02.b</t>
  </si>
  <si>
    <t>vulnerability scans are performed in an organizational system that processes, stores, or transmits CUI with the defined frequency.</t>
  </si>
  <si>
    <t>3.11.2[c]</t>
  </si>
  <si>
    <t>03.11.02.c</t>
  </si>
  <si>
    <t>vulnerability scans are performed in an application that contains CUI with the defined frequency.</t>
  </si>
  <si>
    <t>3.11.2[d]</t>
  </si>
  <si>
    <t>03.11.02.d</t>
  </si>
  <si>
    <t>vulnerability scans are performed in an organizational system that processes, stores, or transmits CUI when new vulnerabilities are identified.</t>
  </si>
  <si>
    <t>3.11.2[e]</t>
  </si>
  <si>
    <t>03.11.02.e</t>
  </si>
  <si>
    <t>vulnerability scans are performed in an application that contains CUI when new vulnerabilities are identified.</t>
  </si>
  <si>
    <t>3.11.3</t>
  </si>
  <si>
    <t>03.11.03.0</t>
  </si>
  <si>
    <t>RA.L2-3.11.3</t>
  </si>
  <si>
    <t xml:space="preserve">Remediate vulnerabilities in accordance with risk assessments. </t>
  </si>
  <si>
    <t>3.11.3[a]</t>
  </si>
  <si>
    <t>03.11.03.a</t>
  </si>
  <si>
    <t>vulnerabilities are identified.</t>
  </si>
  <si>
    <t>3.11.3[b]</t>
  </si>
  <si>
    <t>03.11.03.b</t>
  </si>
  <si>
    <t>vulnerabilities are remediated in accordance with risk assessments.</t>
  </si>
  <si>
    <t>Security Assessment</t>
  </si>
  <si>
    <t>3.12.1</t>
  </si>
  <si>
    <t>03.12.01.0</t>
  </si>
  <si>
    <t>CA.L2-3.12.1</t>
  </si>
  <si>
    <t xml:space="preserve">Periodically assess the security controls in organizational systems to determine if the controls are effective in their application. </t>
  </si>
  <si>
    <t>3.12.1[a]</t>
  </si>
  <si>
    <t>03.12.01.a</t>
  </si>
  <si>
    <t>the frequency of security control assessments is defined.</t>
  </si>
  <si>
    <t>3.12.1[b]</t>
  </si>
  <si>
    <t>03.12.01.b</t>
  </si>
  <si>
    <t>security controls are assessed with the defined frequency to determine if the controls are effective in their application.</t>
  </si>
  <si>
    <t>3.12.2</t>
  </si>
  <si>
    <t>03.12.02.0</t>
  </si>
  <si>
    <t>CA.L2-3.12.2</t>
  </si>
  <si>
    <t>Develop and implement plans of action designed to correct deficiencies and reduce or eliminate vulnerabilities in organizational systems</t>
  </si>
  <si>
    <t>3.12.2[a]</t>
  </si>
  <si>
    <t>03.12.02.a</t>
  </si>
  <si>
    <t>deficiencies and vulnerabilities to be addressed by the plan of action are identified.</t>
  </si>
  <si>
    <t>3.12.2[b]</t>
  </si>
  <si>
    <t>03.12.02.b</t>
  </si>
  <si>
    <t>a plan of action is developed to correct identified deficiencies and reduce or eliminate identified vulnerabilities.</t>
  </si>
  <si>
    <t>3.12.2[c]</t>
  </si>
  <si>
    <t>03.12.02.c</t>
  </si>
  <si>
    <t>the plan of action is implemented to correct identified deficiencies and reduce or eliminate identified vulnerabilities.</t>
  </si>
  <si>
    <t>3.12.3</t>
  </si>
  <si>
    <t>03.12.03.0</t>
  </si>
  <si>
    <t>CA.L2-3.12.3</t>
  </si>
  <si>
    <t xml:space="preserve">Monitor security controls on an ongoing basis to ensure the continued effectiveness of the controls. </t>
  </si>
  <si>
    <t>Determine if security controls are monitored on an ongoing basis to ensure the continued effectiveness of those controls.</t>
  </si>
  <si>
    <t>3.12.4</t>
  </si>
  <si>
    <t>03.12.04.0</t>
  </si>
  <si>
    <t>CA.L2-3.12.4</t>
  </si>
  <si>
    <t xml:space="preserve">Develop, document, and periodically update system security plans that describe system boundaries, system environments of operation, how security requirements are implemented, and the relationships with or connections to other systems. </t>
  </si>
  <si>
    <r>
      <rPr>
        <sz val="11"/>
        <rFont val="Calibri"/>
        <family val="2"/>
        <scheme val="minor"/>
      </rPr>
      <t>The absence of a system security plan would result in a finding that ‘an assessment could not be completed due to incomplete information and noncompliance with
DFARS clause 252.204-7012.’</t>
    </r>
  </si>
  <si>
    <t>3.12.4[a]</t>
  </si>
  <si>
    <t>03.12.04.a</t>
  </si>
  <si>
    <t>a system security plan is developed.</t>
  </si>
  <si>
    <t>3.12.4[b]</t>
  </si>
  <si>
    <t>03.12.04.b</t>
  </si>
  <si>
    <t xml:space="preserve">the system boundary is described and documented in the system security plan. </t>
  </si>
  <si>
    <t>3.12.4[c]</t>
  </si>
  <si>
    <t>03.12.04.c</t>
  </si>
  <si>
    <t>the system environment of operation is described and documented in the system security plan.</t>
  </si>
  <si>
    <t>3.12.4[d]</t>
  </si>
  <si>
    <t>03.12.04.d</t>
  </si>
  <si>
    <t>the security requirements identified and approved by the designated authority as non-applicable are identified.</t>
  </si>
  <si>
    <t>3.12.4[e]</t>
  </si>
  <si>
    <t>03.12.04.e</t>
  </si>
  <si>
    <t>the method of security requirement implementation is described and documented in the system security plan.</t>
  </si>
  <si>
    <t>3.12.4[f]</t>
  </si>
  <si>
    <t>03.12.04.f</t>
  </si>
  <si>
    <t>the relationship with or connection to other systems is described and documented in the system security plan.</t>
  </si>
  <si>
    <t>3.12.4[g]</t>
  </si>
  <si>
    <t>03.12.04.g</t>
  </si>
  <si>
    <t>the frequency to update the system security plan is defined.</t>
  </si>
  <si>
    <t>3.12.4[h]</t>
  </si>
  <si>
    <t>03.12.04.h</t>
  </si>
  <si>
    <t>system security plan is updated with the defined frequency.</t>
  </si>
  <si>
    <t>System and Communications Protection</t>
  </si>
  <si>
    <t>3.13.1</t>
  </si>
  <si>
    <t>03.13.01.0</t>
  </si>
  <si>
    <t>SC.L1-3.13.1</t>
  </si>
  <si>
    <t xml:space="preserve">Monitor, control, and protect communications (i.e., information transmitted or received by organizational systems) at the external boundaries and key internal boundaries of organizational systems. </t>
  </si>
  <si>
    <t>3.13.1[a]</t>
  </si>
  <si>
    <t>03.13.01.a</t>
  </si>
  <si>
    <t xml:space="preserve">the external system boundary is defined. </t>
  </si>
  <si>
    <t>3.13.1[b]</t>
  </si>
  <si>
    <t>03.13.01.b</t>
  </si>
  <si>
    <t>key internal system boundaries are defined.</t>
  </si>
  <si>
    <t>3.13.1[c]</t>
  </si>
  <si>
    <t>03.13.01.c</t>
  </si>
  <si>
    <t>communications are monitored at the external system boundary.</t>
  </si>
  <si>
    <t>3.13.1[d]</t>
  </si>
  <si>
    <t>03.13.01.d</t>
  </si>
  <si>
    <t>communications are monitored at key internal boundaries.</t>
  </si>
  <si>
    <t>3.13.1[e]</t>
  </si>
  <si>
    <t>03.13.01.e</t>
  </si>
  <si>
    <t>communications are controlled at the external system boundary.</t>
  </si>
  <si>
    <t>3.13.1[f]</t>
  </si>
  <si>
    <t>03.13.01.f</t>
  </si>
  <si>
    <t>communications are controlled at key internal boundaries.</t>
  </si>
  <si>
    <t>3.13.1[g]</t>
  </si>
  <si>
    <t>03.13.01.g</t>
  </si>
  <si>
    <t>communications are protected at the external system boundary.</t>
  </si>
  <si>
    <t>3.13.1[h]</t>
  </si>
  <si>
    <t>03.13.01.h</t>
  </si>
  <si>
    <t>communications are protected at key internal boundaries.</t>
  </si>
  <si>
    <t>3.13.2</t>
  </si>
  <si>
    <t>03.13.02.0</t>
  </si>
  <si>
    <t>SC.L2-3.13.2</t>
  </si>
  <si>
    <t xml:space="preserve">Employ architectural designs, software development techniques, and systems engineering principles that promote effective information security within organizational systems. </t>
  </si>
  <si>
    <t>3.13.2[a]</t>
  </si>
  <si>
    <t>03.13.02.a</t>
  </si>
  <si>
    <t>architectural designs that promote effective information security are identified.</t>
  </si>
  <si>
    <t>3.13.2[b]</t>
  </si>
  <si>
    <t>03.13.02.b</t>
  </si>
  <si>
    <t>software development techniques that promote effective information security are identified.</t>
  </si>
  <si>
    <t>3.13.2[c]</t>
  </si>
  <si>
    <t>03.13.02.c</t>
  </si>
  <si>
    <t>systems engineering principles that promote effective information security are identified.</t>
  </si>
  <si>
    <t>3.13.2[d]</t>
  </si>
  <si>
    <t>03.13.02.d</t>
  </si>
  <si>
    <t>identified architectural designs that promote effective information security are employed.</t>
  </si>
  <si>
    <t>3.13.2[e]</t>
  </si>
  <si>
    <t>03.13.02.e</t>
  </si>
  <si>
    <t>identified software development techniques that promote effective information security are employed.</t>
  </si>
  <si>
    <t>3.13.2[f]</t>
  </si>
  <si>
    <t>03.13.02.f</t>
  </si>
  <si>
    <t>identified systems engineering principles that promote effective information security are employed.</t>
  </si>
  <si>
    <t>3.13.3</t>
  </si>
  <si>
    <t>03.13.03.0</t>
  </si>
  <si>
    <t>SC.L2-3.13.3</t>
  </si>
  <si>
    <t xml:space="preserve">Separate user functionality from system management functionality. </t>
  </si>
  <si>
    <t>3.13.3[a]</t>
  </si>
  <si>
    <t>03.13.03.a</t>
  </si>
  <si>
    <t>user functionality is identified.</t>
  </si>
  <si>
    <t>3.13.3[b]</t>
  </si>
  <si>
    <t>03.13.03.b</t>
  </si>
  <si>
    <t>system management functionality is identified.</t>
  </si>
  <si>
    <t>3.13.3[c]</t>
  </si>
  <si>
    <t>03.13.03.c</t>
  </si>
  <si>
    <t xml:space="preserve">user functionality is separated from system management functionality. </t>
  </si>
  <si>
    <t>3.13.4</t>
  </si>
  <si>
    <t>03.13.04.0</t>
  </si>
  <si>
    <t>SC.L2-3.13.4</t>
  </si>
  <si>
    <t xml:space="preserve">Prevent unauthorized and unintended information transfer via shared system resources. </t>
  </si>
  <si>
    <t>Determine if unauthorized and unintended information transfer via shared system resources is prevented.</t>
  </si>
  <si>
    <t>3.13.5</t>
  </si>
  <si>
    <t>03.13.05.0</t>
  </si>
  <si>
    <t>SC.L1-3.13.5</t>
  </si>
  <si>
    <t xml:space="preserve">Implement subnetworks for publicly accessible system components that are physically or logically separated from internal networks. </t>
  </si>
  <si>
    <t>3.13.5[a]</t>
  </si>
  <si>
    <t>03.13.05.a</t>
  </si>
  <si>
    <t>publicly accessible system components are identified.</t>
  </si>
  <si>
    <t>3.13.5[b]</t>
  </si>
  <si>
    <t>03.13.05.b</t>
  </si>
  <si>
    <t xml:space="preserve">subnetworks for publicly accessible system components are physically or logically separated from internal networks. </t>
  </si>
  <si>
    <t>3.13.6</t>
  </si>
  <si>
    <t>03.13.06.0</t>
  </si>
  <si>
    <t>SC.L2-3.13.6</t>
  </si>
  <si>
    <t>Deny network communications traffic by default and allow network communications traffic by exception (i.e., deny all, permit by exception).</t>
  </si>
  <si>
    <t>3.13.6[a]</t>
  </si>
  <si>
    <t>03.13.06.a</t>
  </si>
  <si>
    <t>network communications traffic is denied by default.</t>
  </si>
  <si>
    <t>3.13.6[b]</t>
  </si>
  <si>
    <t>03.13.06.b</t>
  </si>
  <si>
    <t>network communications traffic is allowed by exception.</t>
  </si>
  <si>
    <t>3.13.7</t>
  </si>
  <si>
    <t>03.13.07.0</t>
  </si>
  <si>
    <t>SC.L2-3.13.7</t>
  </si>
  <si>
    <t xml:space="preserve">Prevent remote devices from simultaneously establishing non-remote connections with organizational systems and communicating via some other connection to resources in external networks (i.e., split tunneling). </t>
  </si>
  <si>
    <t>Determine if remote devices are prevented from simultaneously establishing non-remote connections with the system and communicating via some other connection to resources in external networks (i.e., split tunneling).</t>
  </si>
  <si>
    <t>3.13.8</t>
  </si>
  <si>
    <t>03.13.08.0</t>
  </si>
  <si>
    <t>SC.L2-3.13.8</t>
  </si>
  <si>
    <t>Implement cryptographic mechanisms to prevent unauthorized disclosure of CUI during transmission unless otherwise protected by alternative physical safeguards.</t>
  </si>
  <si>
    <t>3.13.8[a]</t>
  </si>
  <si>
    <t>03.13.08.a</t>
  </si>
  <si>
    <t>cryptographic mechanisms intended to prevent unauthorized disclosure of CUI are identified.</t>
  </si>
  <si>
    <t>3.13.8[b]</t>
  </si>
  <si>
    <t>03.13.08.b</t>
  </si>
  <si>
    <t>alternative physical safeguards intended to prevent unauthorized disclosure of CUI are identified.</t>
  </si>
  <si>
    <t>3.13.8[c]</t>
  </si>
  <si>
    <t>03.13.08.c</t>
  </si>
  <si>
    <t>either cryptographic mechanisms or alternative physical safeguards are implemented to prevent unauthorized disclosure of CUI during transmission.</t>
  </si>
  <si>
    <t>3.13.9</t>
  </si>
  <si>
    <t>03.13.09.0</t>
  </si>
  <si>
    <t>SC.L2-3.13.9</t>
  </si>
  <si>
    <t>Terminate network connections associated with communications sessions at the end of the sessions or after a defined period of inactivity.</t>
  </si>
  <si>
    <t>3.13.9[a]</t>
  </si>
  <si>
    <t>03.13.09.a</t>
  </si>
  <si>
    <t>a period of inactivity to terminate network connections associated with communications sessions is defined.</t>
  </si>
  <si>
    <t>3.13.9[b]</t>
  </si>
  <si>
    <t>03.13.09.b</t>
  </si>
  <si>
    <t>network connections associated with communications sessions are terminated at the end of the sessions.</t>
  </si>
  <si>
    <t>3.13.9[c]</t>
  </si>
  <si>
    <t>03.13.09.c</t>
  </si>
  <si>
    <t>network connections associated with communications sessions are terminated after the defined period of inactivity.</t>
  </si>
  <si>
    <t>3.13.10</t>
  </si>
  <si>
    <t>03.13.10.0</t>
  </si>
  <si>
    <t>SC.L2-3.13.10</t>
  </si>
  <si>
    <t xml:space="preserve">Establish and manage cryptographic keys for cryptography employed in organizational systems. </t>
  </si>
  <si>
    <t>3.13.10[a]</t>
  </si>
  <si>
    <t>03.13.10.a</t>
  </si>
  <si>
    <t>cryptographic keys are established whenever cryptography is employed.</t>
  </si>
  <si>
    <t>3.13.10[b]</t>
  </si>
  <si>
    <t>03.13.10.b</t>
  </si>
  <si>
    <t>cryptographic keys are managed whenever cryptography is employed.</t>
  </si>
  <si>
    <t>3.13.11</t>
  </si>
  <si>
    <t>03.13.11.0</t>
  </si>
  <si>
    <t>SC.L2-3.13.11</t>
  </si>
  <si>
    <t xml:space="preserve">Employ FIPS-validated cryptography when used to protect the confidentiality of CUI. </t>
  </si>
  <si>
    <t>Determine if FIPS-validated cryptography is employed to protect the confidentiality of CUI.</t>
  </si>
  <si>
    <t>Subtract 5 points if no cryptography is employed; 3 points if mostly not FIPS validated</t>
  </si>
  <si>
    <t>3.13.12</t>
  </si>
  <si>
    <t>03.13.12.0</t>
  </si>
  <si>
    <t>SC.L2-3.13.12</t>
  </si>
  <si>
    <t>Prohibit remote activation of collaborative computing devices and provide indication of devices in use to users present at the device.</t>
  </si>
  <si>
    <t>3.13.12[a]</t>
  </si>
  <si>
    <t>03.13.12.a</t>
  </si>
  <si>
    <t>collaborative computing devices are identified.</t>
  </si>
  <si>
    <t>3.13.12[b]</t>
  </si>
  <si>
    <t>03.13.12.b</t>
  </si>
  <si>
    <t>collaborative computing devices provide indication to users of devices in use.</t>
  </si>
  <si>
    <t>3.13.12[c]</t>
  </si>
  <si>
    <t>03.13.12.c</t>
  </si>
  <si>
    <t xml:space="preserve">remote activation of collaborative computing devices is prohibited. </t>
  </si>
  <si>
    <t>3.13.13</t>
  </si>
  <si>
    <t>03.13.13.0</t>
  </si>
  <si>
    <t>SC.L2-3.13.13</t>
  </si>
  <si>
    <t>Control and monitor the use of mobile code.</t>
  </si>
  <si>
    <t>3.13.13[a]</t>
  </si>
  <si>
    <t>03.13.13.a</t>
  </si>
  <si>
    <t>use of mobile code is controlled.</t>
  </si>
  <si>
    <t>3.13.13[b]</t>
  </si>
  <si>
    <t>03.13.13.b</t>
  </si>
  <si>
    <t>use of mobile code is monitored.</t>
  </si>
  <si>
    <t>3.13.14</t>
  </si>
  <si>
    <t>03.13.14.0</t>
  </si>
  <si>
    <t>SC.L2-3.13.14</t>
  </si>
  <si>
    <t>Control and monitor the use of Voice over Internet Protocol (VoIP) technologies</t>
  </si>
  <si>
    <t>3.13.14[a]</t>
  </si>
  <si>
    <t>03.13.14.a</t>
  </si>
  <si>
    <t>use of Voice over Internet Protocol (VoIP) technologies is controlled.</t>
  </si>
  <si>
    <t>3.13.14[b]</t>
  </si>
  <si>
    <t>03.13.14.b</t>
  </si>
  <si>
    <t>use of Voice over Internet Protocol (VoIP) technologies is monitored.</t>
  </si>
  <si>
    <t>3.13.15</t>
  </si>
  <si>
    <t>03.13.15.0</t>
  </si>
  <si>
    <t>SC.L2-3.13.15</t>
  </si>
  <si>
    <t>Protect the authenticity of communications sessions</t>
  </si>
  <si>
    <t>Determine if the authenticity of communications sessions is protected.</t>
  </si>
  <si>
    <t>3.13.16</t>
  </si>
  <si>
    <t>03.13.16.0</t>
  </si>
  <si>
    <t>SC.L2-3.13.16</t>
  </si>
  <si>
    <t xml:space="preserve">Protect the confidentiality of CUI at rest. </t>
  </si>
  <si>
    <t>Determine if the confidentiality of CUI at rest is protected.</t>
  </si>
  <si>
    <t>System and Information Integrity</t>
  </si>
  <si>
    <t>3.14.1</t>
  </si>
  <si>
    <t>03.14.01.0</t>
  </si>
  <si>
    <t>SI.L1-3.14.1</t>
  </si>
  <si>
    <t>Identify, report, and correct system flaws in a timely manner.</t>
  </si>
  <si>
    <t>3.14.1[a]</t>
  </si>
  <si>
    <t>03.14.01.a</t>
  </si>
  <si>
    <t>the time within which to identify system flaws is specified.</t>
  </si>
  <si>
    <t>3.14.1[b]</t>
  </si>
  <si>
    <t>03.14.01.b</t>
  </si>
  <si>
    <t>system flaws are identified within the specified time frame.</t>
  </si>
  <si>
    <t>3.14.1[c]</t>
  </si>
  <si>
    <t>03.14.01.c</t>
  </si>
  <si>
    <t>the time within which to report system flaws is specified.</t>
  </si>
  <si>
    <t>3.14.1[d]</t>
  </si>
  <si>
    <t>03.14.01.d</t>
  </si>
  <si>
    <t>system flaws are reported within the specified time frame.</t>
  </si>
  <si>
    <t>3.14.1[e]</t>
  </si>
  <si>
    <t>03.14.01.e</t>
  </si>
  <si>
    <t>the time within which to correct system flaws is specified.</t>
  </si>
  <si>
    <t>3.14.1[f]</t>
  </si>
  <si>
    <t>03.14.01.f</t>
  </si>
  <si>
    <t>system flaws are corrected within the specified time frame.</t>
  </si>
  <si>
    <t>3.14.2</t>
  </si>
  <si>
    <t>03.14.02.0</t>
  </si>
  <si>
    <t>SI.L1-3.14.2</t>
  </si>
  <si>
    <t xml:space="preserve">Provide protection from malicious code at designated locations within organizational systems. </t>
  </si>
  <si>
    <t>3.14.2[a]</t>
  </si>
  <si>
    <t>03.14.02.a</t>
  </si>
  <si>
    <t>designated locations for malicious code protection are identified.</t>
  </si>
  <si>
    <t>3.14.2[b]</t>
  </si>
  <si>
    <t>03.14.02.b</t>
  </si>
  <si>
    <t>protection from malicious code at designated locations is provided.</t>
  </si>
  <si>
    <t>3.14.3</t>
  </si>
  <si>
    <t>03.14.03.0</t>
  </si>
  <si>
    <t>SI.L2-3.14.3</t>
  </si>
  <si>
    <t xml:space="preserve">Monitor system security alerts and advisories and take action in response. </t>
  </si>
  <si>
    <t>3.14.3[a]</t>
  </si>
  <si>
    <t>03.14.03.a</t>
  </si>
  <si>
    <t>response actions to system security alerts and advisories are identified.</t>
  </si>
  <si>
    <t>3.14.3[b]</t>
  </si>
  <si>
    <t>03.14.03.b</t>
  </si>
  <si>
    <t>system security alerts and advisories are monitored.</t>
  </si>
  <si>
    <t>3.14.3[c]</t>
  </si>
  <si>
    <t>03.14.03.c</t>
  </si>
  <si>
    <t>actions in response to system security alerts and advisories are taken.</t>
  </si>
  <si>
    <t>3.14.4</t>
  </si>
  <si>
    <t>03.14.04.0</t>
  </si>
  <si>
    <t>SI.L1-3.14.4</t>
  </si>
  <si>
    <t xml:space="preserve">Update malicious code protection mechanisms when new releases are available. </t>
  </si>
  <si>
    <t>Determine if malicious code protection mechanisms are updated when new releases are available.</t>
  </si>
  <si>
    <t>3.14.5</t>
  </si>
  <si>
    <t>03.14.05.0</t>
  </si>
  <si>
    <t>SI.L1-3.14.5</t>
  </si>
  <si>
    <t xml:space="preserve">Perform periodic scans of organizational systems and real-time scans of files from external sources as files are downloaded, opened, or executed. </t>
  </si>
  <si>
    <t>3.14.5[a]</t>
  </si>
  <si>
    <t>03.14.05.a</t>
  </si>
  <si>
    <t>the frequency for malicious code scans is defined.</t>
  </si>
  <si>
    <t>3.14.5[b]</t>
  </si>
  <si>
    <t>03.14.05.b</t>
  </si>
  <si>
    <t>malicious code scans are performed with the defined frequency.</t>
  </si>
  <si>
    <t>3.14.5[c]</t>
  </si>
  <si>
    <t>03.14.05.c</t>
  </si>
  <si>
    <t>real-time malicious code scans of files from external sources as files are downloaded, opened, or executed are performed.</t>
  </si>
  <si>
    <t>3.14.6</t>
  </si>
  <si>
    <t>03.14.06.0</t>
  </si>
  <si>
    <t>SI.L2-3.14.6</t>
  </si>
  <si>
    <t>Monitor organizational systems, including inbound and outbound communications traffic, to detect attacks and indicators of potential attacks</t>
  </si>
  <si>
    <t>3.14.6[a]</t>
  </si>
  <si>
    <t>03.14.06.a</t>
  </si>
  <si>
    <t>the system is monitored to detect attacks and indicators of potential attacks.</t>
  </si>
  <si>
    <t>3.14.6[b]</t>
  </si>
  <si>
    <t>03.14.06.b</t>
  </si>
  <si>
    <t>inbound communications traffic is monitored to detect attacks and indicators of potential attacks.</t>
  </si>
  <si>
    <t>3.14.6[c]</t>
  </si>
  <si>
    <t>03.14.06.c</t>
  </si>
  <si>
    <t>outbound communications traffic is monitored to detect attacks and indicators of potential attacks.</t>
  </si>
  <si>
    <t>3.14.7</t>
  </si>
  <si>
    <t>03.14.07.0</t>
  </si>
  <si>
    <t>SI.L2-3.14.7</t>
  </si>
  <si>
    <t xml:space="preserve">Identify unauthorized use of organizational systems. </t>
  </si>
  <si>
    <t>3.14.7[a]</t>
  </si>
  <si>
    <t>03.14.07.a</t>
  </si>
  <si>
    <t>authorized use of the system is defined.</t>
  </si>
  <si>
    <t>3.14.7[b]</t>
  </si>
  <si>
    <t>03.14.07.b</t>
  </si>
  <si>
    <t>unauthorized use of the system is identified.</t>
  </si>
  <si>
    <t>Phase 1 Score</t>
  </si>
  <si>
    <t>Phase 2 Score</t>
  </si>
  <si>
    <t>Phase 3 Score</t>
  </si>
  <si>
    <t>Phase 4 Score</t>
  </si>
  <si>
    <t>Phase 5 Score</t>
  </si>
  <si>
    <t>Relevant Requirement(s)/Objective(s):</t>
  </si>
  <si>
    <t>3.12.2a, 3.12.2b</t>
  </si>
  <si>
    <t>Last Reviewed by (and on):</t>
  </si>
  <si>
    <t>Plans of Action and Milestones (Scroll Down for Complete List)</t>
  </si>
  <si>
    <t>Requirement/Objective w/Other Than Fully Addressed Status</t>
  </si>
  <si>
    <t>Responsible Office/Organization</t>
  </si>
  <si>
    <t>Resource Estimate (Funded, Unfunded, Reallocated)</t>
  </si>
  <si>
    <t>Initial Remediation Plan Milestones with Interim Completion Dates</t>
  </si>
  <si>
    <t>Changes to Milestones</t>
  </si>
  <si>
    <t>3.1.5a, 3.1.15a, 3.1.15b, 3.5.3a</t>
  </si>
  <si>
    <t>Last Reviewed by:</t>
  </si>
  <si>
    <t>Last Reviewed on:</t>
  </si>
  <si>
    <t>Account Name</t>
  </si>
  <si>
    <t>Account Purpose</t>
  </si>
  <si>
    <t>List of Cloud Services and External Systems Account is Authorized to Access</t>
  </si>
  <si>
    <t>List of Systems/Subsystems/ Hardware Account is Authorized to Access</t>
  </si>
  <si>
    <t>List of Software Account is Authorized to Access</t>
  </si>
  <si>
    <t>Is Account Authorized to Access System Remotely? (Yes/No)</t>
  </si>
  <si>
    <t>Is Account Authorized to Access System Security Information Remotely? (Yes/No)</t>
  </si>
  <si>
    <r>
      <t xml:space="preserve">List of Privileged Commands Account is Authorized to </t>
    </r>
    <r>
      <rPr>
        <b/>
        <u/>
        <sz val="10"/>
        <color rgb="FF000000"/>
        <rFont val="Calibri"/>
        <family val="2"/>
        <scheme val="minor"/>
      </rPr>
      <t>Remotely</t>
    </r>
    <r>
      <rPr>
        <b/>
        <sz val="10"/>
        <color rgb="FF000000"/>
        <rFont val="Calibri"/>
        <family val="2"/>
        <scheme val="minor"/>
      </rPr>
      <t xml:space="preserve"> Execute </t>
    </r>
  </si>
  <si>
    <r>
      <t xml:space="preserve">List of Security Information Types Account is Authorized to </t>
    </r>
    <r>
      <rPr>
        <b/>
        <u/>
        <sz val="10"/>
        <color rgb="FF000000"/>
        <rFont val="Calibri"/>
        <family val="2"/>
        <scheme val="minor"/>
      </rPr>
      <t>Remotely</t>
    </r>
    <r>
      <rPr>
        <b/>
        <sz val="10"/>
        <color rgb="FF000000"/>
        <rFont val="Calibri"/>
        <family val="2"/>
        <scheme val="minor"/>
      </rPr>
      <t xml:space="preserve"> Access</t>
    </r>
  </si>
  <si>
    <t>List of User(s)/Role(s) of Which Account is Authorized to Act on Behalf</t>
  </si>
  <si>
    <t>Date Password Last Changed</t>
  </si>
  <si>
    <t>Relevant Requirement(s)/ Objective(s):</t>
  </si>
  <si>
    <t>3.10.1a, 3.10.5a</t>
  </si>
  <si>
    <t>Last Reviewed By:</t>
  </si>
  <si>
    <t>Last Reviewed On:</t>
  </si>
  <si>
    <t>Location 1</t>
  </si>
  <si>
    <t>Location 2</t>
  </si>
  <si>
    <t>Location 3</t>
  </si>
  <si>
    <t>Location 4</t>
  </si>
  <si>
    <t>Location Name/Description</t>
  </si>
  <si>
    <t>Address 1</t>
  </si>
  <si>
    <t>Address 2</t>
  </si>
  <si>
    <t>City</t>
  </si>
  <si>
    <t>State</t>
  </si>
  <si>
    <t>Country</t>
  </si>
  <si>
    <t>Postal Code</t>
  </si>
  <si>
    <t>Room(s)/Floor(s)/Cage(s)</t>
  </si>
  <si>
    <t>Accountable Role/Individual</t>
  </si>
  <si>
    <t>Entry 1</t>
  </si>
  <si>
    <t>Location</t>
  </si>
  <si>
    <t>Physical Access Device</t>
  </si>
  <si>
    <t>Other Description</t>
  </si>
  <si>
    <t>Entry 2</t>
  </si>
  <si>
    <t>Entry 3</t>
  </si>
  <si>
    <t>Entry 4</t>
  </si>
  <si>
    <t>3.1.1a, 3.5.1a</t>
  </si>
  <si>
    <t>User ID</t>
  </si>
  <si>
    <t>Access Authorization Start Date</t>
  </si>
  <si>
    <t>Access Authorization End Date</t>
  </si>
  <si>
    <t>Account Authorized By (Name)</t>
  </si>
  <si>
    <t>User First Name</t>
  </si>
  <si>
    <t>User Last Name</t>
  </si>
  <si>
    <t>Organization Name</t>
  </si>
  <si>
    <t>E-mail Address</t>
  </si>
  <si>
    <t>User Role(s)</t>
  </si>
  <si>
    <t>Date Account Created</t>
  </si>
  <si>
    <t>Date Account Disabled</t>
  </si>
  <si>
    <t>3.1.2a, 3.1.22b</t>
  </si>
  <si>
    <t>Role Name/Description</t>
  </si>
  <si>
    <t>Authorized to Access System Remotely (Yes/No)</t>
  </si>
  <si>
    <t>Authorized to Post or Process Information on Publicly Accessible Systems (Yes/No)</t>
  </si>
  <si>
    <t>Authorized to Read FCI (Yes/No)</t>
  </si>
  <si>
    <t>Authorized to Create FCI (Yes/No)</t>
  </si>
  <si>
    <t>Authorized to Delete FCI (Yes/No)</t>
  </si>
  <si>
    <t>Authorized to Modify/Update FCI (Yes/No)</t>
  </si>
  <si>
    <t>Type(s) of CUI Users in this Role are Authorized to Read</t>
  </si>
  <si>
    <t>Type(s) of CUI Users in this Role are Authorized to Create</t>
  </si>
  <si>
    <t>Type(s) of CUI Users in this Role are Authorized to Delete</t>
  </si>
  <si>
    <t>Type(s) of CUI Users in this Role are Authorized to Modify/Update</t>
  </si>
  <si>
    <t>Visitor First Name</t>
  </si>
  <si>
    <t>Visitor Last Name</t>
  </si>
  <si>
    <t>Visitor Organization</t>
  </si>
  <si>
    <t>Role</t>
  </si>
  <si>
    <t>Mobile Phone</t>
  </si>
  <si>
    <t>Purpose of Visit(s)</t>
  </si>
  <si>
    <t>Visit Authorized By</t>
  </si>
  <si>
    <t>Authorization Begins</t>
  </si>
  <si>
    <t>Authorization Ends</t>
  </si>
  <si>
    <t>Information Categories Individual is Authorized to View/Access</t>
  </si>
  <si>
    <t>Area(s) Invididual is Authorized to Visit</t>
  </si>
  <si>
    <t>Escort Required</t>
  </si>
  <si>
    <t>Arrival Date</t>
  </si>
  <si>
    <t>Arrival Time</t>
  </si>
  <si>
    <t>Previously Authorized?</t>
  </si>
  <si>
    <t>Authorized By</t>
  </si>
  <si>
    <t>Escort Name</t>
  </si>
  <si>
    <t>Departure Date</t>
  </si>
  <si>
    <t>Departure Time</t>
  </si>
  <si>
    <t>Organization Name:</t>
  </si>
  <si>
    <t>Inventory Date</t>
  </si>
  <si>
    <t>Inventoried By</t>
  </si>
  <si>
    <t>System Name/ Description</t>
  </si>
  <si>
    <t>Accessible by the Public?</t>
  </si>
  <si>
    <t>Potential Business Impact</t>
  </si>
  <si>
    <t>Physical Machine(s)/ Cloud Service Provider</t>
  </si>
  <si>
    <t>Virtual Machine(s)/ Capabilities</t>
  </si>
  <si>
    <t>Datacenter/Office</t>
  </si>
  <si>
    <t>Subnet/VLAN</t>
  </si>
  <si>
    <t>Responsible Technical Point(s) of Contact (Role/Person)</t>
  </si>
  <si>
    <t>Accountable System Owner (Role)</t>
  </si>
  <si>
    <t>3.1.1c, 3.1.16a, 3.1.14a, 3.1.13a, 3.1.18a, 3.1.19a, 3.1.19b, 3.5.1c, 3.10.1a, 3.13.5a, 3.13.12a, 3.14.2a</t>
  </si>
  <si>
    <t>Asset Name/ID</t>
  </si>
  <si>
    <t>Of Which System(s)/ Subsystem(s) is this a Part (if any)?</t>
  </si>
  <si>
    <t>Hardware Make/OEM</t>
  </si>
  <si>
    <t>Mobile Device  (Yes/No)</t>
  </si>
  <si>
    <t>Model</t>
  </si>
  <si>
    <t>Version</t>
  </si>
  <si>
    <t>BIOS Version</t>
  </si>
  <si>
    <t>Operating System</t>
  </si>
  <si>
    <t>Operating System Version</t>
  </si>
  <si>
    <t>Includes Wireless Access Point  (Yes/No)</t>
  </si>
  <si>
    <t>Name and Version of Encryption Module Used to Secure Wireless Access (Include link to FIPS 140 Validation)</t>
  </si>
  <si>
    <t>Provides Managed Remote Access to System (Yes/No)</t>
  </si>
  <si>
    <t>Publicly Accessible? (Yes/No)</t>
  </si>
  <si>
    <t>Collaborative Computing Device? (Yes/No)</t>
  </si>
  <si>
    <t>Authorized to Connect Remotely (Yes/No)</t>
  </si>
  <si>
    <t>Name and Version of Encryption Module used to Secure Remote Access Sessions (Include link to FIPS 140 Validation)</t>
  </si>
  <si>
    <t>Malicious Code Protection Required (Yes/No)</t>
  </si>
  <si>
    <t>End of Life/End of Support Date</t>
  </si>
  <si>
    <t>Accountable person/role</t>
  </si>
  <si>
    <t>Physical Location(s) from which Hardware Operates</t>
  </si>
  <si>
    <t>Role(s) Permitted Physical Access</t>
  </si>
  <si>
    <t>Stores, Transmits, or Processes FCI (Yes/No)</t>
  </si>
  <si>
    <t>CUI Type(s) Stored, Processed, or Transmitted</t>
  </si>
  <si>
    <t>Is Data Stored on the Device Encrypted by Default?  (Yes/No)</t>
  </si>
  <si>
    <t>Name and Version Number of Encryption Module used to Secure Data Stored on the Device (Include link to FIPS 140 Validation)</t>
  </si>
  <si>
    <t>Asset Category*</t>
  </si>
  <si>
    <t>*See CMMC Scoping Guide for Asset Category Descriptions</t>
  </si>
  <si>
    <t>OUSD A&amp;S - Cybersecurity Maturity Model Certification (CMMC) (osd.mil)</t>
  </si>
  <si>
    <t>3.1.1b, 3.4.8b, 3.5.1b</t>
  </si>
  <si>
    <t>Category/Purpose</t>
  </si>
  <si>
    <t>Developer</t>
  </si>
  <si>
    <t>Software Title/Name</t>
  </si>
  <si>
    <t>Latest Update</t>
  </si>
  <si>
    <t>Installed on System/Hardware</t>
  </si>
  <si>
    <t>Responsible Person or Role</t>
  </si>
  <si>
    <t>Authorized to Perform Actions on Behalf of a User? (Yes/No)</t>
  </si>
  <si>
    <t>Stores, Transmits, or Processes FCI</t>
  </si>
  <si>
    <t>Asset Category</t>
  </si>
  <si>
    <t>See CMMC Scoping Guide for Asset Category Descriptions</t>
  </si>
  <si>
    <t>3.1.20a, 3.1.20b</t>
  </si>
  <si>
    <t>External System/Cloud Service Provider Name</t>
  </si>
  <si>
    <t>Service Title/Name</t>
  </si>
  <si>
    <t>Version/Subscription Type</t>
  </si>
  <si>
    <t>URL</t>
  </si>
  <si>
    <t>Service Responsibility Matrix Location</t>
  </si>
  <si>
    <t>3.1.3c, 3.13.8a</t>
  </si>
  <si>
    <t>Information Definition</t>
  </si>
  <si>
    <t>Information Origination Details</t>
  </si>
  <si>
    <t>Information Sharing and Movement</t>
  </si>
  <si>
    <t>Organization Systems and Devices Involved in the Receipt, Creation, Storage, Processing, and/or Sharing of the Information (including network and mobile devices, workstations, servers, etc.)</t>
  </si>
  <si>
    <t>Data Storage Details</t>
  </si>
  <si>
    <t>People and Groups (e.g. Business Units, Organizational Roles, etc.) with Express or Inherent Access</t>
  </si>
  <si>
    <t>Additional Details for Personally Identifiable Information, Personal Health Information, Financial Information</t>
  </si>
  <si>
    <t>Overview</t>
  </si>
  <si>
    <t>If the information is CUI</t>
  </si>
  <si>
    <t>Incoming Information</t>
  </si>
  <si>
    <t xml:space="preserve">Internally Created Information </t>
  </si>
  <si>
    <t>Information Transmission Type</t>
  </si>
  <si>
    <t>Transmission Protocol (Name and Version)</t>
  </si>
  <si>
    <t>Government Agencies/Offices with which Info. was/will be Shared</t>
  </si>
  <si>
    <t>Subcontractor(s) or Vendor(s) with which Info. was/will be Shared</t>
  </si>
  <si>
    <t>Encryption Module (Name and Version) Used by Source to Secure the Transmission (Include Link to FIPS 140 Validation)</t>
  </si>
  <si>
    <t>Encryption Module (Name and Version) Used by Destination to Secure the Transmission (Include Link to FIPS 140 Validation)</t>
  </si>
  <si>
    <t>Involved in Origination/Receipt</t>
  </si>
  <si>
    <t>Involved in Storage (including backup/long term storage equipment, file cabinets, off-site storage, etc.)</t>
  </si>
  <si>
    <t>Involved in Processing the Information</t>
  </si>
  <si>
    <t>Involved in Sharing/Transmitting</t>
  </si>
  <si>
    <t>Are Copies Made of the Information, such as for use in Production or Manufacturing Equipment?  If so, are all Restrictive Markings Preserved?</t>
  </si>
  <si>
    <t>Are Copies of the Information Kept by the Organization after the Contract ends?  If so, are all Restrictive Markings Preserved?</t>
  </si>
  <si>
    <t>If the Information is stored on, or transmitted or processed via, a cloud-based service provider, is the information encrypted such that the service provider cannot view/edit the information?</t>
  </si>
  <si>
    <t>Are all Electronic Copies of the Information Encrypted Using FIPS 140-2 (or newer) Validated Module?</t>
  </si>
  <si>
    <t>Express Access (i.e., access expressly granted via access controls)</t>
  </si>
  <si>
    <t>Inherent Access (i.e., groups with access granted due to information being accessible to everyone, or users/groups with authority to modify access controls)</t>
  </si>
  <si>
    <t>Data Source (from where does the data originate?)</t>
  </si>
  <si>
    <t>Accountable Individual/Role at Source</t>
  </si>
  <si>
    <t>Data Subject Type (e.g., consumer, customer, business prospect, employee, etc.)</t>
  </si>
  <si>
    <t>Data Subject Location(s) (Country and State)</t>
  </si>
  <si>
    <t>Personal Data Categories (e.g., race, ethnic origin, political opinions, religious beliefs, union membership, genetic/biometric data, health data, sex life, sexual orientation)</t>
  </si>
  <si>
    <t>Data Element(s) Collected (e.g., height, weight, eye color, fingerprint, race, prescribed medicines, medical history, etc.)</t>
  </si>
  <si>
    <t>Data Controller</t>
  </si>
  <si>
    <t>Data Controller Representative</t>
  </si>
  <si>
    <t>Data Protection Officer</t>
  </si>
  <si>
    <t>Purpose of Processing and/or Transfer (i.e., why are you collecting the data or giving it to someone else)</t>
  </si>
  <si>
    <t>Time Limits for Erasure of the Information (i.e., how long after you receive the data do you delete it?)</t>
  </si>
  <si>
    <t>Information Description</t>
  </si>
  <si>
    <t>Information Category (e.g., Personally Identifiable Information, FCI, CUI, etc.)</t>
  </si>
  <si>
    <t>Relevant Contract Number(s)/ID(s)</t>
  </si>
  <si>
    <t>Designating Agency (if CUI)</t>
  </si>
  <si>
    <t>Is the information CUI Basic or CUI Specified</t>
  </si>
  <si>
    <t>If CUI Specified, List the Relevant Additional Safeguarding or Dissemination Control(s)</t>
  </si>
  <si>
    <t>Is the Information Subject to Export Control Regulations (e.g., ITAR/EAR)?</t>
  </si>
  <si>
    <t>Government Agency/Office from which Information was Received</t>
  </si>
  <si>
    <t>Prime Contractor/Customer from which Information was Received</t>
  </si>
  <si>
    <t>Organizational/ Business Unit Creating Information</t>
  </si>
  <si>
    <t>Accountable Individual/Role at Destination</t>
  </si>
  <si>
    <t>Tool or Service Name</t>
  </si>
  <si>
    <t>Encryption Module Name</t>
  </si>
  <si>
    <t>Current Encryption Module Version</t>
  </si>
  <si>
    <t>FIPS Validated Encryption Module Version</t>
  </si>
  <si>
    <t>FIPS Validation Certificate Number</t>
  </si>
  <si>
    <t>Certificate Sunset Date</t>
  </si>
  <si>
    <t>3.8.1, 3.8.2, 3.8.3, 3.8.4, 3.8.5, 3.8.6, 3.8.7, 3.8.8, 3.8.9</t>
  </si>
  <si>
    <t>Unique Media ID</t>
  </si>
  <si>
    <t>Media Creator</t>
  </si>
  <si>
    <t>Employee Accountable for Media</t>
  </si>
  <si>
    <t>Date Created</t>
  </si>
  <si>
    <t>Media Type (e.g., paper, magnetic tape, CD-ROM, DVD, USB Drive)</t>
  </si>
  <si>
    <t>Media Contents</t>
  </si>
  <si>
    <t>Relevant Contract(s)</t>
  </si>
  <si>
    <t>Media Marking(s)</t>
  </si>
  <si>
    <t>Is the Media Backup Media?</t>
  </si>
  <si>
    <t>Media Storage Location</t>
  </si>
  <si>
    <t>Does the Media Support Hardware Encryption?  If so, is it Enabled?</t>
  </si>
  <si>
    <t>User(s)/Role(s) Authorized to View/Access Media</t>
  </si>
  <si>
    <t>Media Sanitized/ Destroyed By</t>
  </si>
  <si>
    <t>Media Santitization/Destruction Date</t>
  </si>
  <si>
    <t>Media Sanitization/Destruction Method</t>
  </si>
  <si>
    <t>Media Sanitization/Destruction Evidence</t>
  </si>
  <si>
    <t>AAA0</t>
  </si>
  <si>
    <t>AAA1</t>
  </si>
  <si>
    <t>AAA2</t>
  </si>
  <si>
    <t>AAA3</t>
  </si>
  <si>
    <t>AAA4</t>
  </si>
  <si>
    <t>AAA5</t>
  </si>
  <si>
    <t>AAA6</t>
  </si>
  <si>
    <t>AAA7</t>
  </si>
  <si>
    <t>AAA8</t>
  </si>
  <si>
    <t>AAA9</t>
  </si>
  <si>
    <t>AAB0</t>
  </si>
  <si>
    <t>AAB1</t>
  </si>
  <si>
    <t>AAB2</t>
  </si>
  <si>
    <t>AAB3</t>
  </si>
  <si>
    <t>AAB4</t>
  </si>
  <si>
    <t>AAB5</t>
  </si>
  <si>
    <t>AAB6</t>
  </si>
  <si>
    <t>AAB7</t>
  </si>
  <si>
    <t>AAB8</t>
  </si>
  <si>
    <t>AAB9</t>
  </si>
  <si>
    <t>AAC0</t>
  </si>
  <si>
    <t>AAC1</t>
  </si>
  <si>
    <t>AAC2</t>
  </si>
  <si>
    <t>AAC3</t>
  </si>
  <si>
    <t>AAC4</t>
  </si>
  <si>
    <t>AAC5</t>
  </si>
  <si>
    <t>AAC6</t>
  </si>
  <si>
    <t>AAC7</t>
  </si>
  <si>
    <t>AAC8</t>
  </si>
  <si>
    <t>AAC9</t>
  </si>
  <si>
    <t>AAD0</t>
  </si>
  <si>
    <t>AAD1</t>
  </si>
  <si>
    <t>AAD2</t>
  </si>
  <si>
    <t>AAD3</t>
  </si>
  <si>
    <t>AAD4</t>
  </si>
  <si>
    <t>AAD5</t>
  </si>
  <si>
    <t>AAD6</t>
  </si>
  <si>
    <t>AAD7</t>
  </si>
  <si>
    <t>AAD8</t>
  </si>
  <si>
    <t>AAD9</t>
  </si>
  <si>
    <t>[Continue list as necessary - do NOT reuse Media IDs]</t>
  </si>
  <si>
    <t>Media ID
(from Media Library)</t>
  </si>
  <si>
    <t>Checked Out By</t>
  </si>
  <si>
    <t>Check Out Date</t>
  </si>
  <si>
    <t>Check-out Purpose</t>
  </si>
  <si>
    <t>Expected Return Date</t>
  </si>
  <si>
    <t>Is the Contents of the Media Encrypted?
(if no, list alternate security control(s) to protect media during transport)</t>
  </si>
  <si>
    <t>Will media leave storage area?
(If so, to where?)</t>
  </si>
  <si>
    <t>Copy Media Markings</t>
  </si>
  <si>
    <t>Date Returned</t>
  </si>
  <si>
    <t>Return Witnessed By</t>
  </si>
  <si>
    <t>Tool/Service and Provider:</t>
  </si>
  <si>
    <t>Last Review Date:</t>
  </si>
  <si>
    <t>NIST SP 800-171 Requirement ID</t>
  </si>
  <si>
    <t>CMMC ID</t>
  </si>
  <si>
    <t>Requirement</t>
  </si>
  <si>
    <t>Responsibility Inheritance from Provider</t>
  </si>
  <si>
    <t>Provider Responsibilities</t>
  </si>
  <si>
    <t>OSC Responsibilities</t>
  </si>
  <si>
    <t>MSP/MSSP Responsibilities</t>
  </si>
  <si>
    <t>3.1.2* </t>
  </si>
  <si>
    <t>Limit system access to the types of transactions and functions that authorized users are permitted to execute. </t>
  </si>
  <si>
    <t>3.1.3 </t>
  </si>
  <si>
    <t>Control the flow of CUI in accordance with approved authorizations. </t>
  </si>
  <si>
    <t>3.1.4 </t>
  </si>
  <si>
    <t>Separate the duties of individuals to reduce the risk of malevolent activity without collusion. </t>
  </si>
  <si>
    <t>3.1.5 </t>
  </si>
  <si>
    <t>Employ the principle of least privilege, including for specific security functions and privileged accounts. </t>
  </si>
  <si>
    <t>3.1.6 </t>
  </si>
  <si>
    <t>Use non-privileged accounts or roles when accessing non-security functions. </t>
  </si>
  <si>
    <t>3.1.7 </t>
  </si>
  <si>
    <t>3.1.8 </t>
  </si>
  <si>
    <t>Limit unsuccessful logon attempts. </t>
  </si>
  <si>
    <t>3.1.9 </t>
  </si>
  <si>
    <t>Provide privacy and security notices consistent with applicable CUI rules. </t>
  </si>
  <si>
    <t>3.1.10 </t>
  </si>
  <si>
    <t>Use session lock with pattern-hiding displays to prevent access and viewing of data after a period of inactivity. </t>
  </si>
  <si>
    <t>3.1.11 </t>
  </si>
  <si>
    <t>Terminate (automatically) a user session after a defined condition. </t>
  </si>
  <si>
    <t>3.1.12 </t>
  </si>
  <si>
    <t>Monitor and control remote access sessions. </t>
  </si>
  <si>
    <t>3.1.13 </t>
  </si>
  <si>
    <t>Employ cryptographic mechanisms to protect the confidentiality of remote access sessions. </t>
  </si>
  <si>
    <t>3.1.14 </t>
  </si>
  <si>
    <t>Route remote access via managed access control points. </t>
  </si>
  <si>
    <t>3.1.15 </t>
  </si>
  <si>
    <t>Authorize remote execution of privileged commands and remote access to security-relevant information. </t>
  </si>
  <si>
    <t>3.1.16 </t>
  </si>
  <si>
    <t>Authorize wireless access prior to allowing such connections. </t>
  </si>
  <si>
    <t>3.1.17 </t>
  </si>
  <si>
    <t>Protect wireless access using authentication and encryption. </t>
  </si>
  <si>
    <t>3.1.18 </t>
  </si>
  <si>
    <t>AC.L1-3.1.18</t>
  </si>
  <si>
    <t>Control connection of mobile devices. </t>
  </si>
  <si>
    <t>3.1.19 </t>
  </si>
  <si>
    <t>AC.L1-3.1.19</t>
  </si>
  <si>
    <t>Encrypt CUI on mobile devices and mobile computing platforms </t>
  </si>
  <si>
    <t>3.1.20* </t>
  </si>
  <si>
    <t>AC.L2-3.1.20</t>
  </si>
  <si>
    <t>Verify and control/limit connections to and use of external systems. </t>
  </si>
  <si>
    <t>3.1.21 </t>
  </si>
  <si>
    <t>AC.L1-3.1.21</t>
  </si>
  <si>
    <t>Limit use of portable storage devices on external systems. </t>
  </si>
  <si>
    <t>3.1.22* </t>
  </si>
  <si>
    <t>Control CUI posted or processed on publicly accessible systems. </t>
  </si>
  <si>
    <t>3.2.1 </t>
  </si>
  <si>
    <t>Ensure that managers, systems administrators, and users of organizational systems are made aware of the security risks associated with their activities and of the applicable policies, standards, and procedures related to the security of those systems. </t>
  </si>
  <si>
    <t>3.2.2 </t>
  </si>
  <si>
    <t>Ensure that personnel are trained to carry out their assigned information security-related duties and responsibilities. </t>
  </si>
  <si>
    <t>3.2.3 </t>
  </si>
  <si>
    <t>Provide security awareness training on recognizing and reporting potential indicators of insider threat. </t>
  </si>
  <si>
    <t>3.3.1 </t>
  </si>
  <si>
    <t>Create and retain system audit logs and records to the extent needed to enable the monitoring, analysis, investigation, and reporting of unlawful or unauthorized system activity. </t>
  </si>
  <si>
    <t>3.3.2 </t>
  </si>
  <si>
    <t>Ensure that the actions of individual system users can be uniquely traced to those users so they can be held accountable for their actions. </t>
  </si>
  <si>
    <t>3.3.3 </t>
  </si>
  <si>
    <t>Review and update logged events. </t>
  </si>
  <si>
    <t>3.3.4 </t>
  </si>
  <si>
    <t>Alert in the event of an audit logging process failure. </t>
  </si>
  <si>
    <t>3.3.5 </t>
  </si>
  <si>
    <t>3.3.6 </t>
  </si>
  <si>
    <t>Provide audit record reduction and report generation to support on-demand analysis and reporting. </t>
  </si>
  <si>
    <t>3.3.7 </t>
  </si>
  <si>
    <t>Provide a system capability that compares and synchronizes internal system clocks with an authoritative source to generate time stamps for audit records. </t>
  </si>
  <si>
    <t>3.3.8 </t>
  </si>
  <si>
    <t>Protect audit information and audit logging tools from unauthorized access, modification, and deletion. </t>
  </si>
  <si>
    <t>3.3.9 </t>
  </si>
  <si>
    <t>Limit management of audit logging functionality to a subset of privileged users. </t>
  </si>
  <si>
    <t>3.4.1 </t>
  </si>
  <si>
    <t>Establish and maintain baseline configurations and inventories of organizational systems (including hardware, software, firmware, and documentation) throughout the respective system development life cycles. </t>
  </si>
  <si>
    <t>3.4.2 </t>
  </si>
  <si>
    <t>Establish and enforce security configuration settings for information technology products employed in organizational systems. </t>
  </si>
  <si>
    <t>3.4.3 </t>
  </si>
  <si>
    <t>Track, review, approve or disapprove, and log changes to organizational systems. </t>
  </si>
  <si>
    <t>3.4.4 </t>
  </si>
  <si>
    <t>Analyze the security impact of changes prior to implementation. </t>
  </si>
  <si>
    <t>3.4.5 </t>
  </si>
  <si>
    <t>Define, document, approve, and enforce physical and logical access restrictions associated with changes to organizational systems. </t>
  </si>
  <si>
    <t>3.4.6 </t>
  </si>
  <si>
    <t>Employ the principle of least functionality by configuring organizational systems to provide only essential capabilities. </t>
  </si>
  <si>
    <t>3.4.7 </t>
  </si>
  <si>
    <t>Restrict, disable, or prevent the use of nonessential programs, functions, ports, protocols, and services. </t>
  </si>
  <si>
    <t>3.4.8 </t>
  </si>
  <si>
    <t>Apply deny-by-exception (blacklisting) policy to prevent the use of unauthorized software or deny-all, permit-by-exception (whitelisting) policy to allow the execution of authorized software. </t>
  </si>
  <si>
    <t>3.4.9 </t>
  </si>
  <si>
    <t>Control and monitor user-installed software. </t>
  </si>
  <si>
    <t>3.5.1* </t>
  </si>
  <si>
    <t>Identify system users, processes acting on behalf of users, and devices. </t>
  </si>
  <si>
    <t>3.5.2* </t>
  </si>
  <si>
    <t>Authenticate (or verify) the identities of users, processes, or devices, as a prerequisite to allowing access to organizational systems. </t>
  </si>
  <si>
    <t>3.5.3 </t>
  </si>
  <si>
    <t>Use multifactor authentication (MFA) for local and network access to privileged accounts and for network access to non-privileged accounts. </t>
  </si>
  <si>
    <t>3.5.4 </t>
  </si>
  <si>
    <t>3.5.5 </t>
  </si>
  <si>
    <t>Prevent reuse of identifiers for a defined period. </t>
  </si>
  <si>
    <t>3.5.6 </t>
  </si>
  <si>
    <t>Disable identifiers after a defined period of inactivity. </t>
  </si>
  <si>
    <t>3.5.7 </t>
  </si>
  <si>
    <t>Enforce a minimum password complexity and change of characters when new passwords are created. </t>
  </si>
  <si>
    <t>3.5.8 </t>
  </si>
  <si>
    <t>Prohibit password reuse for a specified number of generations. </t>
  </si>
  <si>
    <t>3.5.9 </t>
  </si>
  <si>
    <t>Allow temporary password use for system logons with an immediate change to a permanent password. </t>
  </si>
  <si>
    <t>3.5.10 </t>
  </si>
  <si>
    <t>Store and transmit only cryptographically-protected passwords. </t>
  </si>
  <si>
    <t>3.5.11 </t>
  </si>
  <si>
    <t>Obscure feedback of authentication information. </t>
  </si>
  <si>
    <t>3.6.1 </t>
  </si>
  <si>
    <t>IR.L2-3.6.1 </t>
  </si>
  <si>
    <t>Establish an operational incident-handling capability for organizational systems that includes preparation, detection, analysis, containment, recovery, and user response activities. </t>
  </si>
  <si>
    <t>3.6.2 </t>
  </si>
  <si>
    <t>Track, document, and report incidents to designated officials and/or authorities both internal and external to the organization. </t>
  </si>
  <si>
    <t>3.6.3 </t>
  </si>
  <si>
    <t>Test the organizational incident response capability. </t>
  </si>
  <si>
    <t>3.7.1 </t>
  </si>
  <si>
    <t>Perform maintenance on organizational systems. </t>
  </si>
  <si>
    <t>3.7.2 </t>
  </si>
  <si>
    <t>Provide controls on the tools, techniques, mechanisms, and personnel used to conduct system maintenance. </t>
  </si>
  <si>
    <t>3.7.3 </t>
  </si>
  <si>
    <t>Ensure equipment removed for off-site maintenance is sanitized of any CUI. </t>
  </si>
  <si>
    <t>3.7.4 </t>
  </si>
  <si>
    <t>Check media containing diagnostic and test programs for malicious code before the media are used in organizational systems. </t>
  </si>
  <si>
    <t>3.7.5 </t>
  </si>
  <si>
    <t>Require multifactor authentication to establish nonlocal maintenance sessions via external network connections and terminate such connections when nonlocal maintenance is complete. </t>
  </si>
  <si>
    <t>3.7.6 </t>
  </si>
  <si>
    <t>Supervise the maintenance activities of maintenance personnel without required access authorization. </t>
  </si>
  <si>
    <t>3.8.1 </t>
  </si>
  <si>
    <t>Protect (i.e., physically control and securely store) system media containing CUI, both paper and digital. </t>
  </si>
  <si>
    <t>3.8.2 </t>
  </si>
  <si>
    <t>Limit access to CUI on system media to authorized users. </t>
  </si>
  <si>
    <t>3.8.3* </t>
  </si>
  <si>
    <t>Sanitize or destroy system media containing CUI before disposal or release for reuse. </t>
  </si>
  <si>
    <t>3.8.4 </t>
  </si>
  <si>
    <t>Mark media with necessary CUI markings and distribution limitations. </t>
  </si>
  <si>
    <t>3.8.5 </t>
  </si>
  <si>
    <t>3.8.6 </t>
  </si>
  <si>
    <t>Implement cryptographic mechanisms to protect the confidentiality of CUI stored on digital media during transport unless otherwise protected by alternative physical safeguards. </t>
  </si>
  <si>
    <t>3.8.7 </t>
  </si>
  <si>
    <t>Control the use of removable media on system components. </t>
  </si>
  <si>
    <t>3.8.8 </t>
  </si>
  <si>
    <t>Prohibit the use of portable storage devices when such devices have no identifiable owner. </t>
  </si>
  <si>
    <t>3.8.9 </t>
  </si>
  <si>
    <t>Protect the confidentiality of backup CUI at storage locations. </t>
  </si>
  <si>
    <t>3.9.1 </t>
  </si>
  <si>
    <t>Screen individuals prior to authorizing access to organizational systems containing CUI. </t>
  </si>
  <si>
    <t>3.9.2 </t>
  </si>
  <si>
    <t>Ensure that organizational systems containing CUI are protected during and after personnel actions such as terminations and transfers. </t>
  </si>
  <si>
    <t>3.10.1* </t>
  </si>
  <si>
    <t>Limit physical access to organizational systems, equipment, and the respective operating environments to authorized individuals. </t>
  </si>
  <si>
    <t>3.10.2 </t>
  </si>
  <si>
    <t>Protect and monitor the physical facility and support infrastructure for organizational systems. </t>
  </si>
  <si>
    <t>3.10.3* </t>
  </si>
  <si>
    <t>Escort visitors and monitor visitor activity. </t>
  </si>
  <si>
    <t>3.10.4* </t>
  </si>
  <si>
    <t>Maintain audit logs of physical access. </t>
  </si>
  <si>
    <t>3.10.5* </t>
  </si>
  <si>
    <t>Control and manage physical access devices. </t>
  </si>
  <si>
    <t>3.10.6 </t>
  </si>
  <si>
    <t>Enforce safeguarding measures for CUI at alternate work sites. </t>
  </si>
  <si>
    <t>3.11.1 </t>
  </si>
  <si>
    <t>Periodically assess the risk to organizational operations (including mission, functions, image, or reputation), organizational assets, and individuals, resulting from the operation of organizational systems and the associated processing, storage, or transmission of CUI. </t>
  </si>
  <si>
    <t>3.11.2 </t>
  </si>
  <si>
    <t>Scan for vulnerabilities in organizational systems and applications periodically and when new vulnerabilities affecting those systems and applications are identified. </t>
  </si>
  <si>
    <t>3.11.3 </t>
  </si>
  <si>
    <t>Remediate vulnerabilities in accordance with risk assessments. </t>
  </si>
  <si>
    <t>3.12.1 </t>
  </si>
  <si>
    <t>Periodically assess the security controls in organizational systems to determine if the controls are effective in their application. </t>
  </si>
  <si>
    <t>3.12.2 </t>
  </si>
  <si>
    <t>Develop and implement plans of action designed to correct deficiencies and reduce or eliminate vulnerabilities in organizational systems. </t>
  </si>
  <si>
    <t>3.12.3 </t>
  </si>
  <si>
    <t>Monitor security controls on an ongoing basis to ensure the continued effectiveness of the controls. </t>
  </si>
  <si>
    <t>3.12.4 </t>
  </si>
  <si>
    <t>Develop, document, and periodically update system security plans that describe system boundaries, system environments of operation, how security requirements are implemented, and the relationships with or connections to other systems. </t>
  </si>
  <si>
    <t>3.13.1* </t>
  </si>
  <si>
    <t>Monitor, control, and protect communications (i.e., information transmitted or received by organizational systems) at the external boundaries and key internal boundaries of organizational systems. </t>
  </si>
  <si>
    <t>3.13.2 </t>
  </si>
  <si>
    <t>Employ architectural designs, software development techniques, and systems engineering principles that promote effective information security within organizational systems. </t>
  </si>
  <si>
    <t>3.13.3 </t>
  </si>
  <si>
    <t>Separate user functionality from system management functionality. </t>
  </si>
  <si>
    <t>3.13.4 </t>
  </si>
  <si>
    <t>Prevent unauthorized and unintended information transfer via shared system resources. </t>
  </si>
  <si>
    <t>3.13.5* </t>
  </si>
  <si>
    <t>Implement subnetworks for publicly accessible system components that are physically or logically separated from internal networks. </t>
  </si>
  <si>
    <t>3.13.6 </t>
  </si>
  <si>
    <t>Deny network communications traffic by default and allow network communications traffic by exception (i.e., deny all, permit by exception). </t>
  </si>
  <si>
    <t>3.13.7 </t>
  </si>
  <si>
    <t>Prevent remote devices from simultaneously establishing non-remote connections with organizational systems and communicating via some other connection to resources in external networks (i.e., split tunneling). </t>
  </si>
  <si>
    <t>3.13.8 </t>
  </si>
  <si>
    <t>Implement cryptographic mechanisms to prevent unauthorized disclosure of CUI during transmission unless otherwise protected by alternative physical safeguards. </t>
  </si>
  <si>
    <t>3.13.9 </t>
  </si>
  <si>
    <t>Terminate network connections associated with communications sessions at the end of the sessions or after</t>
  </si>
  <si>
    <t>a defined period of inactivity. </t>
  </si>
  <si>
    <t>3.13.10 </t>
  </si>
  <si>
    <t>Establish and manage cryptographic keys for cryptography employed in organizational systems. </t>
  </si>
  <si>
    <t>3.13.11 </t>
  </si>
  <si>
    <t>Employ FIPS-validated cryptography when used to protect the confidentiality of CUI. </t>
  </si>
  <si>
    <t>3.13.12 </t>
  </si>
  <si>
    <t>Prohibit remote activation of collaborative computing devices and provide indication of devices in use to users present at the device. </t>
  </si>
  <si>
    <t>3.13.13 </t>
  </si>
  <si>
    <t>Control and monitor the use of mobile code. </t>
  </si>
  <si>
    <t>3.13.14 </t>
  </si>
  <si>
    <t>Control and monitor the use of Voice over Internet Protocol (VoIP) technologies. </t>
  </si>
  <si>
    <t>3.13.15 </t>
  </si>
  <si>
    <t>Protect the authenticity of communications sessions. </t>
  </si>
  <si>
    <t>3.13.16 </t>
  </si>
  <si>
    <t>Protect the confidentiality of CUI at rest. </t>
  </si>
  <si>
    <t>3.14.1* </t>
  </si>
  <si>
    <t>Identify, report, and correct system flaws in a timely manner. </t>
  </si>
  <si>
    <t>3.14.2* </t>
  </si>
  <si>
    <t>Provide protection from malicious code at designated locations within organizational systems. </t>
  </si>
  <si>
    <t>3.14.3 </t>
  </si>
  <si>
    <t>Monitor system security alerts and advisories and take action in response. </t>
  </si>
  <si>
    <t>3.14.4* </t>
  </si>
  <si>
    <t>Update malicious code protection mechanisms when new releases are available. </t>
  </si>
  <si>
    <t>3.14.5* </t>
  </si>
  <si>
    <t>Perform periodic scans of organizational systems and real-time scans of files from external sources as files are downloaded, opened, or executed. </t>
  </si>
  <si>
    <t>3.14.6 </t>
  </si>
  <si>
    <t>Monitor organizational systems, including inbound and outbound communications traffic, to detect attacks and indicators of potential attacks. </t>
  </si>
  <si>
    <t>3.14.7 </t>
  </si>
  <si>
    <t>Identify unauthorized use of organizational systems </t>
  </si>
  <si>
    <t>Phase</t>
  </si>
  <si>
    <t>FAR and Above Sort Order</t>
  </si>
  <si>
    <t>NIST SP 800-171 Family</t>
  </si>
  <si>
    <t>NIST SP 800-171 Identifier</t>
  </si>
  <si>
    <t>NIST SP 800-171 Sort-As</t>
  </si>
  <si>
    <t>Potential Assessment Method and Objects: Examine</t>
  </si>
  <si>
    <t>Potential Assessment Method and Objects: Interview</t>
  </si>
  <si>
    <t>Potential Assessment Method and Objects: Test</t>
  </si>
  <si>
    <t>1</t>
  </si>
  <si>
    <t>1.01.0</t>
  </si>
  <si>
    <t xml:space="preserve">[SELECT FROM: System and communications protection policy; procedures addressing boundary protection; security plan; list of key internal boundaries of the system; system design documentation; boundary protection hardware and software; enterprise security architecture documentation; system audit logs and records; system configuration settings and associated documentation; other relevant documents or records]. </t>
  </si>
  <si>
    <t xml:space="preserve">[SELECT FROM: System or network administrators; personnel with information security responsibilities; system developer; personnel with boundary protection responsibilities]. </t>
  </si>
  <si>
    <t xml:space="preserve">[SELECT FROM: Mechanisms implementing boundary protection capability]. </t>
  </si>
  <si>
    <t>1.02.0</t>
  </si>
  <si>
    <t xml:space="preserve">[SELECT FROM: System and communications protection policy; procedures addressing boundary protection; security plan; list of key internal boundaries of the system; system design documentation; boundary protection hardware and software; system configuration settings and associated documentation; enterprise security architecture documentation; system audit logs and records; other relevant documents or records]. </t>
  </si>
  <si>
    <t xml:space="preserve">[SELECT FROM: Mechanisms implementing boundary protection capability].  </t>
  </si>
  <si>
    <t>1.03.0</t>
  </si>
  <si>
    <t xml:space="preserve">[SELECT FROM: Physical and environmental protection policy; procedures addressing physical access authorizations; security plan; authorized personnel access list; authorization credentials; physical access list reviews; physical access termination records and associated documentation; other relevant documents or records]. </t>
  </si>
  <si>
    <t xml:space="preserve">[SELECT FROM: Personnel with physical access authorization responsibilities; personnel with physical access to system facility; personnel with information security responsibilities]. </t>
  </si>
  <si>
    <t xml:space="preserve">[SELECT FROM: Organizational processes for physical access authorizations; mechanisms supporting or implementing physical access authorizations]. </t>
  </si>
  <si>
    <t>1.04.0</t>
  </si>
  <si>
    <t xml:space="preserve">[SELECT FROM: Physical and environmental protection policy; procedures addressing physical access control; security plan; physical access control logs or records; inventory records of physical access control devices; system entry and exit points; records of key and lock combination changes; storage locations for physical access control devices; physical access control devices; list of security safeguards controlling access to designated publicly accessible areas within facility; other relevant documents or records]. </t>
  </si>
  <si>
    <t xml:space="preserve">[SELECT FROM: Personnel with physical access control responsibilities; personnel with information security responsibilities]. </t>
  </si>
  <si>
    <t xml:space="preserve">[SELECT FROM: Organizational processes for physical access control; mechanisms supporting or implementing physical access control; physical access control devices]. </t>
  </si>
  <si>
    <t>1.05.0</t>
  </si>
  <si>
    <t>[SELECT FROM: Personnel with physical access control responsibilities; personnel with information security responsibilities</t>
  </si>
  <si>
    <t>1.06.0</t>
  </si>
  <si>
    <t>1.07.0</t>
  </si>
  <si>
    <t>[SELECT FROM: System media protection policy; procedures addressing media sanitization and disposal; applicable standards and policies addressing media sanitization; security plan; media sanitization records; system audit logs and records; system design documentation; system configuration settings and associated documentation; other relevant documents or records].</t>
  </si>
  <si>
    <t>[SELECT FROM: Personnel with media sanitization responsibilities; personnel with information security responsibilities; system or network administrators].</t>
  </si>
  <si>
    <t>[SELECT FROM: Organizational processes for media sanitization; mechanisms supporting or implementing media sanitization].</t>
  </si>
  <si>
    <t>1.08.0</t>
  </si>
  <si>
    <t xml:space="preserve">[SELECT FROM: System and information integrity policy; procedures addressing flaw remediation; procedures addressing configuration management; security plan; list of flaws and vulnerabilities potentially affecting the system; list of recent security flaw remediation actions performed on the system (e.g., list of installed patches, service packs, hot fixes, and other software updates to correct system flaws); test results from the installation of software and firmware updates to correct system flaws; installation/change control records for security-relevant software and firmware updates; other relevant documents or records]. </t>
  </si>
  <si>
    <t xml:space="preserve">[SELECT FROM: System or network administrators; personnel with information security responsibilities; personnel installing, configuring, and maintaining the system; personnel with responsibility for flaw remediation; personnel with configuration management responsibility]. </t>
  </si>
  <si>
    <t xml:space="preserve">[SELECT FROM: Organizational processes for identifying, reporting, and correcting system flaws; organizational process for installing software and firmware updates; mechanisms supporting or implementing reporting, and correcting system flaws; mechanisms supporting or implementing testing software and firmware updates]. </t>
  </si>
  <si>
    <t>1.09.0</t>
  </si>
  <si>
    <t>[SELECT FROM: System and information integrity policy; configuration management policy and procedures; procedures addressing malicious code protection; records of malicious code protection updates; malicious code protection mechanisms; security plan; system design documentation; system configuration settings and associated documentation; record of actions initiated by malicious code protection mechanisms in response to malicious code detection; scan results from malicious code protection mechanisms; system audit logs and records; other relevant documents or records].</t>
  </si>
  <si>
    <t xml:space="preserve">[SELECT FROM: System or network administrators; personnel with information security responsibilities; personnel installing, configuring, and maintaining the system; personnel with responsibility for malicious code protection; personnel with configuration management responsibility]. </t>
  </si>
  <si>
    <t>[SELECT FROM: Organizational processes for employing, updating, and configuring malicious code protection mechanisms; organizational process for addressing false positives and resulting potential impact; mechanisms supporting or implementing employing, updating, and configuring malicious code protection mechanisms; mechanisms supporting or implementing malicious code scanning and subsequent actions].</t>
  </si>
  <si>
    <t>1.10.0</t>
  </si>
  <si>
    <t xml:space="preserve">[SELECT FROM: System and information integrity policy; configuration management policy and procedures; procedures addressing malicious code protection; malicious code protection mechanisms; records of malicious code protection updates; security plan; system design documentation; system configuration settings and associated documentation; scan results from malicious code protection mechanisms; record of actions initiated by malicious code protection mechanisms in response to malicious code detection; system audit logs and records; other relevant documents or records]. </t>
  </si>
  <si>
    <t>[SELECT FROM: Organizational processes for employing, updating, and configuring malicious code protection mechanisms; organizational process for addressing false positives and resulting potential impact; mechanisms supporting or implementing malicious code protection mechanisms (including updates and configurations); mechanisms supporting or implementing malicious code scanning and subsequent actions].</t>
  </si>
  <si>
    <t>1.11.0</t>
  </si>
  <si>
    <t>1.12.0</t>
  </si>
  <si>
    <t>[SELECT FROM: Identification and authentication policy; procedures addressing user identification and authentication; security plan, system design documentation; system configuration settings and associated documentation; system audit logs and records; list of system accounts; other relevant documents or records].</t>
  </si>
  <si>
    <t>[SELECT FROM: Personnel with system operations responsibilities; personnel with information security responsibilities; system or network administrators; personnel with account management responsibilities; system developers].</t>
  </si>
  <si>
    <t>[SELECT FROM: Organizational processes for uniquely identifying and authenticating users; mechanisms supporting or implementing identification and authentication capability].</t>
  </si>
  <si>
    <t>1.13.0</t>
  </si>
  <si>
    <t>[SELECT FROM: Identification and authentication policy; procedures addressing authenticator management; security plan; system design documentation; system configuration settings and associated documentation; list of system authenticator types; change control records associated with managing system authenticators; system audit logs and records; other relevant documents or records].</t>
  </si>
  <si>
    <t>[SELECT FROM: Personnel with authenticator management responsibilities; personnel with information security responsibilities; system or network administrators].</t>
  </si>
  <si>
    <t>[SELECT FROM: Mechanisms supporting or implementing authenticator management capability].</t>
  </si>
  <si>
    <t>1.14.0</t>
  </si>
  <si>
    <t>[SELECT FROM: Access control policy; procedures addressing account management; security plan; system design documentation; system configuration settings and associated documentation; list of active system accounts and the name of the individual associated with each account; list of conditions for group and role membership; notifications or records of recently transferred, separated, or terminated employees; list of recently disabled system accounts along with the name of the individual associated with each account; access authorization records; account management compliance reviews; system monitoring records; system audit logs and records; other relevant documents or records; list of devices and other systems authorized to connect to organizational systems].</t>
  </si>
  <si>
    <t>[SELECT FROM: Personnel with account management responsibilities; system or network administrators; personnel with information security responsibilities].</t>
  </si>
  <si>
    <t>[SELECT FROM: Organizational processes for managing system accounts; mechanisms for implementing account management].</t>
  </si>
  <si>
    <t>1.15.0</t>
  </si>
  <si>
    <t>[SELECT FROM: Access control policy; procedures addressing access enforcement; security plan; system design documentation; list of approved authorizations (user privileges) including remote access authorizations; system configuration settings and associated documentation; system audit logs and records; other relevant documents or records].</t>
  </si>
  <si>
    <t>[SELECT FROM: Personnel with access enforcement responsibilities; system or network administrators; personnel with information security responsibilities; system developers].</t>
  </si>
  <si>
    <t>[SELECT FROM: Mechanisms implementing access control policy].</t>
  </si>
  <si>
    <t>1.16.0</t>
  </si>
  <si>
    <t>[SELECT FROM: Access control policy; procedures addressing the use of external systems; terms and conditions for external systems; security plan; list of types of applications accessible from external systems; system configuration settings and associated documentation; other relevant documents or records].</t>
  </si>
  <si>
    <t>[SELECT FROM: Personnel with responsibilities for defining terms and conditions for use of external systems to access organizational systems; system or network administrators; personnel with information security responsibilities].</t>
  </si>
  <si>
    <t>[SELECT FROM: Mechanisms implementing terms and conditions on use of external systems].</t>
  </si>
  <si>
    <t>1.17.0</t>
  </si>
  <si>
    <t>[SELECT FROM: Access control policy; procedures addressing publicly accessible content; security plan; list of users authorized to post publicly accessible content on organizational systems; training materials and/or records; records of publicly accessible information reviews; records of response to nonpublic information on public websites; system audit logs and records; security awareness training records; other relevant documents or records].</t>
  </si>
  <si>
    <t>[SELECT FROM: Personnel with responsibilities for managing publicly accessible information posted on organizational systems; personnel with information security responsibilities].</t>
  </si>
  <si>
    <t>[SELECT FROM: Mechanisms implementing management of publicly accessible content].</t>
  </si>
  <si>
    <t>2</t>
  </si>
  <si>
    <t>2.01.0</t>
  </si>
  <si>
    <t xml:space="preserve">[SELECT FROM: Security assessment and authorization policy; procedures addressing security assessment planning; procedures addressing security assessments; security assessment plan; security plan; other relevant documents or records]. </t>
  </si>
  <si>
    <t xml:space="preserve">[SELECT FROM: Personnel with security assessment responsibilities; personnel with information security responsibilities]. </t>
  </si>
  <si>
    <t xml:space="preserve">[SELECT FROM: Mechanisms supporting security assessment, security assessment plan development, and security assessment reporting]. </t>
  </si>
  <si>
    <t>2.02.0</t>
  </si>
  <si>
    <t xml:space="preserve">[SELECT FROM: Security planning policy; procedures addressing security plan development and implementation; procedures addressing security plan reviews and updates; enterprise architecture documentation; security plan; records of security plan reviews and updates; other relevant documents or records]. </t>
  </si>
  <si>
    <t xml:space="preserve">[SELECT FROM: Personnel with security planning and plan implementation responsibilities; personnel with information security responsibilities]. </t>
  </si>
  <si>
    <t xml:space="preserve">[SELECT FROM: Organizational processes for security plan development, review, update, and approval; mechanisms supporting the security plan]. </t>
  </si>
  <si>
    <t>2.03.0</t>
  </si>
  <si>
    <t>[SELECT FROM: Identification and authentication policy; procedures addressing user identification and authentication; security plan; system design documentation; system configuration settings and associated documentation; system audit logs and records; list of system accounts; other relevant documents or records].</t>
  </si>
  <si>
    <t>[SELECT FROM: Personnel with system operations responsibilities; personnel with account management responsibilities; personnel with information security responsibilities; system or network administrators; system developers].</t>
  </si>
  <si>
    <t>[SELECT FROM: Mechanisms supporting or implementing multifactor authentication capability].</t>
  </si>
  <si>
    <t>2.04.0</t>
  </si>
  <si>
    <t>[SELECT FROM: System maintenance policy; procedures addressing nonlocal system maintenance; security plan; system design documentation; system configuration settings and associated documentation; maintenance records; diagnostic records; other relevant documents or records].</t>
  </si>
  <si>
    <t>[SELECT FROM: Personnel with system maintenance responsibilities; personnel with information security responsibilities; system or network administrators].</t>
  </si>
  <si>
    <t>[select from: Organizational processes for managing nonlocal maintenance; mechanisms implementing, supporting, and managing nonlocal maintenance; mechanisms for strong authentication of nonlocal maintenance diagnostic sessions; mechanisms for terminating nonlocal maintenance sessions and network connections].</t>
  </si>
  <si>
    <t>2.05.0</t>
  </si>
  <si>
    <t>[SELECT FROM: Access control policy; procedures addressing unsuccessful logon attempts; security plan; system design documentation; system configuration settings and associated documentation; system audit logs and records; other relevant documents or records].</t>
  </si>
  <si>
    <t>[SELECT FROM: Personnel with information security responsibilities; system developers; system or network administrators].</t>
  </si>
  <si>
    <t>[SELECT FROM: Mechanisms implementing access control policy for unsuccessful logon attempts].</t>
  </si>
  <si>
    <t>2.06.0</t>
  </si>
  <si>
    <t xml:space="preserve">[SELECT FROM: Physical and environmental protection policy; procedures addressing physical access monitoring; security plan; physical access logs or records; physical access monitoring records; physical access log reviews; other relevant documents or records]. </t>
  </si>
  <si>
    <t xml:space="preserve">[SELECT FROM: Personnel with physical access monitoring responsibilities; personnel with incident response responsibilities; personnel with information security responsibilities]. </t>
  </si>
  <si>
    <t xml:space="preserve">[SELECT FROM: Organizational processes for monitoring physical access; mechanisms supporting or implementing physical access monitoring; mechanisms supporting or implementing the review of physical access logs]. </t>
  </si>
  <si>
    <t>2.07.0</t>
  </si>
  <si>
    <t>[SELECT FROM: Identification and authentication policy; password policy; procedures addressing authenticator management; security plan; system design documentation; system configuration settings and associated documentation; password configurations and associated documentation; other relevant documents or records].</t>
  </si>
  <si>
    <t>[SELECT FROM: Personnel with authenticator management responsibilities; personnel with information security responsibilities; system or network administrators; system developers].</t>
  </si>
  <si>
    <t>[SELECT FROM: Mechanisms supporting or implementing password-based authenticator management capability].</t>
  </si>
  <si>
    <t>2.08.0</t>
  </si>
  <si>
    <t>2.09.0</t>
  </si>
  <si>
    <t>[SELECT FROM: Access control policy; procedures addressing least privilege; security plan; list of system-generated security functions assigned to system accounts or roles; system configuration settings and associated documentation; system audit logs and records; other relevant documents or records].</t>
  </si>
  <si>
    <t>[SELECT FROM: Personnel with responsibilities for defining least privileges necessary to accomplish specified organizational tasks; personnel with information security responsibilities; system or network administrators].</t>
  </si>
  <si>
    <t>[SELECT FROM: Mechanisms implementing least privilege functions].</t>
  </si>
  <si>
    <t>2.10.0</t>
  </si>
  <si>
    <t xml:space="preserve">[SELECT FROM: System and communications protection policy; procedures addressing application partitioning; system design documentation; system configuration settings and associated documentation; security plan; system audit logs and records; other relevant documents or records]. </t>
  </si>
  <si>
    <t xml:space="preserve">[SELECT FROM: System or network administrators; personnel with information security responsibilities; system developer]. </t>
  </si>
  <si>
    <t xml:space="preserve">[SELECT FROM: Separation of user functionality from system management functionality]. </t>
  </si>
  <si>
    <t>2.11.0</t>
  </si>
  <si>
    <t>2.12.0</t>
  </si>
  <si>
    <t>[SELECT FROM: Security awareness and training policy; procedures addressing security awareness training implementation; relevant codes of federal regulations; security awareness training curriculum; security awareness training materials; security plan; training records; other relevant documents or records].</t>
  </si>
  <si>
    <t>[SELECT FROM: Personnel with responsibilities for security awareness training; personnel with information security responsibilities; personnel composing the general system user community].</t>
  </si>
  <si>
    <t>[SELECT FROM: Mechanisms managing security awareness training; mechanisms managing role-based security training].</t>
  </si>
  <si>
    <t>2.13.0</t>
  </si>
  <si>
    <t>[SELECT FROM: Security awareness and training policy; procedures addressing security training implementation; codes of federal regulations; security training curriculum; security training materials; security plan; training records; other relevant documents or records].</t>
  </si>
  <si>
    <t>[SELECT FROM: Personnel with responsibilities for role-based security training; personnel with assigned system security roles and responsibilities].</t>
  </si>
  <si>
    <t>[SELECT FROM: Mechanisms managing role-based security training].</t>
  </si>
  <si>
    <t>2.14.0</t>
  </si>
  <si>
    <t>[SELECT FROM: Security awareness and training policy; procedures addressing security awareness training implementation; security awareness training curriculum; security awareness training materials; insider threat policy and procedures; security plan; other relevant documents or records].</t>
  </si>
  <si>
    <t>[SELECT FROM: Personnel that participate in security awareness training; personnel with responsibilities for basic security awareness training; personnel with information security responsibilities].</t>
  </si>
  <si>
    <t>[SELECT FROM: Mechanisms managing insider threat training].</t>
  </si>
  <si>
    <t>2.15.0</t>
  </si>
  <si>
    <t xml:space="preserve">[SELECT FROM: Risk assessment policy; procedures addressing vulnerability scanning; risk assessment; security plan; security assessment report; vulnerability scanning tools and associated configuration documentation; vulnerability scanning results; patch and vulnerability management records; other relevant documents or records]. </t>
  </si>
  <si>
    <t xml:space="preserve">[SELECT FROM: Personnel with risk assessment, security assessment and vulnerability scanning responsibilities; personnel with vulnerability scan analysis and remediation responsibilities; personnel with information security responsibilities; system or network administrators]. </t>
  </si>
  <si>
    <t xml:space="preserve">[SELECT FROM: Organizational processes for vulnerability scanning, analysis, remediation, and information sharing; mechanisms supporting or implementing vulnerability scanning, analysis, remediation, and information sharing].  </t>
  </si>
  <si>
    <t>2.16.0</t>
  </si>
  <si>
    <t xml:space="preserve">[SELECT FROM: Risk assessment policy; security planning policy and procedures; procedures addressing organizational risk assessments; security plan; risk assessment; risk assessment results; risk assessment reviews; risk assessment updates; other relevant documents or records]. </t>
  </si>
  <si>
    <t xml:space="preserve">[SELECT FROM: Personnel with risk assessment responsibilities; personnel with information security responsibilities]. </t>
  </si>
  <si>
    <t xml:space="preserve">[SELECT FROM: Organizational processes for risk assessment; mechanisms supporting or for conducting, documenting, reviewing, disseminating, and updating the risk assessment].  </t>
  </si>
  <si>
    <t>2.17.0</t>
  </si>
  <si>
    <t xml:space="preserve">[SELECT FROM: Personnel with risk assessment, security assessment and vulnerability scanning responsibilities; personnel with vulnerability scan analysis responsibilities; personnel with vulnerability remediation responsibilities; personnel with information security responsibilities; system or network administrators]. </t>
  </si>
  <si>
    <t>2.18.0</t>
  </si>
  <si>
    <t>[SELECT FROM: System maintenance policy; procedures addressing controlled system maintenance; maintenance records; manufacturer or vendor maintenance specifications; equipment sanitization records; media sanitization records; security plan; other relevant documents or records].</t>
  </si>
  <si>
    <t>[select from: Personnel with system maintenance responsibilities; personnel with information security responsibilities; personnel responsible for media sanitization; system or network administrators].</t>
  </si>
  <si>
    <t>[SELECT FROM: Organizational processes for scheduling, performing, documenting, reviewing, approving, and monitoring maintenance and repairs for systems; organizational processes for sanitizing system components; mechanisms supporting or implementing controlled maintenance; mechanisms implementing sanitization of system components].</t>
  </si>
  <si>
    <t>2.19.0</t>
  </si>
  <si>
    <t>[SELECT FROM: System maintenance policy; procedures addressing system maintenance tools and media; maintenance records; system maintenance tools and associated documentation; maintenance tool inspection records; security plan; other relevant documents or records].</t>
  </si>
  <si>
    <t>[SELECT FROM: Personnel with system maintenance responsibilities; personnel with information security responsibilities].</t>
  </si>
  <si>
    <t>[SELECT FROM: Organizational processes for approving, controlling, and monitoring maintenance tools; mechanisms supporting or implementing approval, control, and monitoring of maintenance tools; organizational processes for inspecting maintenance tools; mechanisms supporting or implementing inspection of maintenance tools; organizational process for inspecting media for malicious code; mechanisms supporting or implementing inspection of media used for maintenance].</t>
  </si>
  <si>
    <t>2.20.0</t>
  </si>
  <si>
    <t>[SELECT FROM: System maintenance policy; procedures addressing maintenance personnel; service provider contracts; service-level agreements; list of authorized personnel; maintenance records; access control records; security plan; other relevant documents or records].</t>
  </si>
  <si>
    <t>[SELECT FROM:  Organizational processes for authorizing and managing maintenance personnel; mechanisms supporting or implementing authorization of maintenance personnel].</t>
  </si>
  <si>
    <t>2.21.0</t>
  </si>
  <si>
    <t xml:space="preserve">[SELECT FROM: Organizational processes for security plan development, review, update, and approval; mechanisms supporting the system security plan]. </t>
  </si>
  <si>
    <t>2.22.0</t>
  </si>
  <si>
    <t xml:space="preserve">[SELECT FROM: System and communications protection policy; procedures addressing cryptographic protection; security plan; system design documentation; system configuration settings and associated documentation; cryptographic module validation certificates; list of FIPS-validated cryptographic modules; system audit logs and records; other relevant documents or records]. </t>
  </si>
  <si>
    <t xml:space="preserve">[SELECT FROM: System or network administrators; personnel with information security responsibilities; system developer; personnel with responsibilities for cryptographic protection]. </t>
  </si>
  <si>
    <t xml:space="preserve">[SELECT FROM: Mechanisms supporting or implementing cryptographic protection].  </t>
  </si>
  <si>
    <t>2.23.0</t>
  </si>
  <si>
    <t xml:space="preserve">[SELECT FROM: Security assessment and authorization policy; procedures addressing plan of action; security plan; security assessment plan; security assessment report; security assessment evidence; plan of action; other relevant documents or records]. </t>
  </si>
  <si>
    <t xml:space="preserve">[SELECT FROM: Personnel with plan of action development and implementation responsibilities; personnel with information security responsibilities]. </t>
  </si>
  <si>
    <t xml:space="preserve">[SELECT FROM: Mechanisms for developing, implementing, and maintaining plan of action]. </t>
  </si>
  <si>
    <t>3</t>
  </si>
  <si>
    <t>3.01.0</t>
  </si>
  <si>
    <t xml:space="preserve">[SELECT FROM: System and communications protection policy; procedures addressing cryptographic key establishment and management; security plan; system design documentation; cryptographic mechanisms; system configuration settings and associated documentation; system audit logs and records; other relevant documents or records]. </t>
  </si>
  <si>
    <t xml:space="preserve">[SELECT FROM: System or network administrators; personnel with information security responsibilities; personnel with responsibilities for cryptographic key establishment and management]. </t>
  </si>
  <si>
    <t xml:space="preserve">[SELECT FROM: Mechanisms supporting or implementing cryptographic key establishment and management].  </t>
  </si>
  <si>
    <t>3.02.0</t>
  </si>
  <si>
    <t>3.03.0</t>
  </si>
  <si>
    <t>[SELECT FROM: Access control policy; system design documentation; procedures addressing wireless implementation and usage (including restrictions); security plan; system configuration settings and associated documentation; system audit logs and records; other relevant documents or records].</t>
  </si>
  <si>
    <t>[SELECT FROM: System or network administrators; personnel with information security responsibilities; system developers].</t>
  </si>
  <si>
    <t>[SELECT FROM: Mechanisms implementing wireless access protections to the system].</t>
  </si>
  <si>
    <t>3.04.0</t>
  </si>
  <si>
    <t>[SELECT FROM: Access control policy; configuration management plan; procedures addressing wireless access implementation and usage (including restrictions); security plan; system design documentation; system configuration settings and associated documentation; wireless access authorizations; system audit logs and records; other relevant documents or records].</t>
  </si>
  <si>
    <t>[SELECT FROM: Personnel with responsibilities for managing wireless access connections; personnel with information security responsibilities].</t>
  </si>
  <si>
    <t>[SELECT FROM: Wireless access management capability for the system].</t>
  </si>
  <si>
    <t>3.05.0</t>
  </si>
  <si>
    <t>[SELECT FROM: Access control policy; procedures addressing remote access implementation and usage (including restrictions); configuration management plan; security plan; system configuration settings and associated documentation; remote access authorizations; system audit logs and records; other relevant documents or records].</t>
  </si>
  <si>
    <t>[SELECT FROM: Personnel with responsibilities for managing remote access connections; system or network administrators; personnel with information security responsibilities].</t>
  </si>
  <si>
    <t>[SELECT FROM: Remote access management capability for the system].</t>
  </si>
  <si>
    <t>3.06.0</t>
  </si>
  <si>
    <t>[SELECT FROM: Access control policy; procedures addressing remote access to the system; security plan; system design documentation; system configuration settings and associated documentation; cryptographic mechanisms and associated configuration documentation; system audit logs and records; other relevant documents or records].</t>
  </si>
  <si>
    <t>[SELECT FROM: Cryptographic mechanisms protecting remote access sessions].</t>
  </si>
  <si>
    <t>3.07.0</t>
  </si>
  <si>
    <t xml:space="preserve">[SELECT FROM: System and communications protection policy; procedures addressing session authenticity; security plan; system design documentation; system configuration settings and associated documentation; system audit logs and records; other relevant documents or records]. </t>
  </si>
  <si>
    <t xml:space="preserve">[SELECT FROM: System or network administrators; personnel with information security responsibilities]. </t>
  </si>
  <si>
    <t xml:space="preserve">[SELECT FROM: Mechanisms supporting or implementing session authenticity].  </t>
  </si>
  <si>
    <t>3.08.0</t>
  </si>
  <si>
    <t xml:space="preserve">[SELECT FROM: System and information integrity policy; procedures addressing security alerts, advisories, and directives; security plan; records of security alerts and advisories; other relevant documents or records]. </t>
  </si>
  <si>
    <t xml:space="preserve">[SELECT FROM: Personnel with security alert and advisory responsibilities; personnel implementing, operating, maintaining, and using the system; personnel, organizational elements, and external organizations to whom alerts, advisories, and directives are to be disseminated; system or network administrators; personnel with information security responsibilities]. </t>
  </si>
  <si>
    <t xml:space="preserve">[SELECT FROM: Organizational processes for defining, receiving, generating, disseminating, and complying with security alerts, advisories, and directives; mechanisms supporting or implementing definition, receipt, generation, and dissemination of security alerts, advisories, and directives; mechanisms supporting or implementing security directives].  </t>
  </si>
  <si>
    <t>3.09.0</t>
  </si>
  <si>
    <t xml:space="preserve">[SELECT FROM:  System and information integrity policy; procedures addressing system monitoring tools and techniques; continuous monitoring strategy; system and information integrity policy; procedures addressing system monitoring tools and techniques; facility diagram or layout; security plan; system design documentation; system monitoring tools and techniques documentation; locations within system where monitoring devices are deployed; system protocols; system configuration settings and associated documentation; system audit logs and records; other relevant documents or records]. </t>
  </si>
  <si>
    <t xml:space="preserve">[SELECT FROM: System or network administrators; personnel with information security responsibilities; personnel installing, configuring, and maintaining the system; personnel with responsibility monitoring the system; personnel with responsibility for the intrusion detection system]. </t>
  </si>
  <si>
    <t xml:space="preserve">[SELECT FROM: Organizational processes for system monitoring; mechanisms supporting or implementing intrusion detection capability and system monitoring; mechanisms supporting or implementing system monitoring capability; organizational processes for intrusion detection and system monitoring; mechanisms supporting or implementing the monitoring of inbound and outbound communications traffic]. </t>
  </si>
  <si>
    <t>3.10.0</t>
  </si>
  <si>
    <t>[SELECT FROM: Incident response policy; contingency planning policy; procedures addressing incident handling; procedures addressing incident response assistance; incident response plan; contingency plan; security plan; procedures addressing incident response training; incident response training curriculum; incident response training materials; incident response training records; other relevant documents or records].</t>
  </si>
  <si>
    <t>[SELECT FROM: Personnel with incident handling responsibilities; personnel with contingency planning responsibilities; personnel with incident response training and operational responsibilities; personnel with incident response assistance and support responsibilities; personnel with access to incident response support and assistance capability; personnel with information security responsibilities].</t>
  </si>
  <si>
    <t>[SELECT FROM: Incident-handling capability for the organization; organizational processes for incident response assistance; mechanisms supporting or implementing incident response assistance].</t>
  </si>
  <si>
    <t>3.11.0</t>
  </si>
  <si>
    <t>[SELECT FROM: Incident response policy; procedures addressing incident monitoring; incident response records and documentation; procedures addressing incident reporting; incident reporting records and documentation; incident response plan; security plan; other relevant documents or records].</t>
  </si>
  <si>
    <t>[SELECT FROM: Personnel with incident monitoring responsibilities; personnel with incident reporting responsibilities; personnel who have or should have reported incidents; personnel (authorities) to whom incident information is to be reported; personnel with information security responsibilities].</t>
  </si>
  <si>
    <t>[SELECT FROM: Incident monitoring capability for the organization; mechanisms supporting or implementing tracking and documenting of system security incidents; organizational processes for incident reporting; mechanisms supporting or implementing incident reporting].</t>
  </si>
  <si>
    <t>3.12.0</t>
  </si>
  <si>
    <t>[SELECT FROM: Incident response policy; contingency planning policy; procedures addressing incident response testing; procedures addressing contingency plan testing; incident response testing material; incident response test results; incident response test plan; incident response plan; contingency plan; security plan; other relevant documents or records].</t>
  </si>
  <si>
    <t>[SELECT FROM: Personnel with incident response testing responsibilities; personnel with information security responsibilities].</t>
  </si>
  <si>
    <t>3.13.0</t>
  </si>
  <si>
    <t>[SELECT FROM: Audit and accountability policy; procedures addressing time stamp generation; system design documentation; security plan; system configuration settings and associated documentation; system audit logs and records; other relevant documents or records].</t>
  </si>
  <si>
    <t>[SELECT FROM: Personnel with information security responsibilities; system or network administrators; system developers].</t>
  </si>
  <si>
    <t>[SELECT FROM: Mechanisms implementing time stamp generation].</t>
  </si>
  <si>
    <t>3.14.0</t>
  </si>
  <si>
    <t>[SELECT FROM: Access control policy; authorizations for mobile device connections to organizational systems; procedures addressing access control for mobile device usage (including restrictions); system design documentation; configuration management plan; security plan; system audit logs and records; system configuration settings and associated documentation; other relevant documents or records].</t>
  </si>
  <si>
    <t>[SELECT FROM: Personnel using mobile devices to access organizational systems; system or network administrators; personnel with information security responsibilities].</t>
  </si>
  <si>
    <t>[SELECT FROM: Access control capability authorizing mobile device connections to organizational systems].</t>
  </si>
  <si>
    <t>3.15.0</t>
  </si>
  <si>
    <t>[SELECT FROM: Access control policy; procedures addressing session lock; procedures addressing identification and authentication; system design documentation; system configuration settings and associated documentation; security plan; other relevant documents or records].</t>
  </si>
  <si>
    <t>[SELECT FROM: Mechanisms implementing access control policy for session lock].</t>
  </si>
  <si>
    <t>3.16.0</t>
  </si>
  <si>
    <t>[SELECT FROM: Access control policy; procedures addressing divisions of responsibility and separation of duties; security plan; system configuration settings and associated documentation; list of divisions of responsibility and separation of duties; system access authorizations; system audit logs and records; other relevant documents or records].</t>
  </si>
  <si>
    <t>[SELECT FROM: Personnel with responsibilities for defining divisions of responsibility and separation of duties; personnel with information security responsibilities; system or network administrators].</t>
  </si>
  <si>
    <t>[SELECT FROM: Mechanisms implementing separation of duties policy].</t>
  </si>
  <si>
    <t>3.17.0</t>
  </si>
  <si>
    <t>[SELECT FROM: Access control policy; procedures addressing account management; security plan; system design documentation; system configuration settings and associated documentation; list of active system accounts and the name of the individual associated with each account; list of conditions for group and role membership; notifications or records of recently transferred, separated, or terminated employees; list of recently disabled system accounts along with the name of the individual associated with each account; access authorization records; account management compliance reviews; system monitoring/audit records; other relevant documents or records; procedures addressing least privilege; list of security functions (deployed in hardware, software, and firmware) and security-relevant information for which access must be explicitly authorized; list of system-generated privileged accounts; list of system administration personnel].</t>
  </si>
  <si>
    <t>[SELECT FROM: Personnel with account management responsibilities; system or network administrators; personnel with information security responsibilities; personnel with responsibilities for defining least privileges necessary to accomplish specified tasks].</t>
  </si>
  <si>
    <t>[SELECT FROM: Organizational processes for managing system accounts; mechanisms for implementing account management; mechanisms implementing least privilege functions; mechanisms prohibiting privileged access to the system].</t>
  </si>
  <si>
    <t>3.18.0</t>
  </si>
  <si>
    <t>[SELECT FROM: Audit and accountability policy; procedures addressing audit records and event types; security plan; system design documentation; system configuration settings and associated documentation; system audit logs and records; system events; system incident reports; other relevant documents or records].</t>
  </si>
  <si>
    <t>[SELECT FROM: Personnel with audit and accountability responsibilities; personnel with information security responsibilities; system or network administrators].</t>
  </si>
  <si>
    <t>[SELECT FROM: Mechanisms implementing system audit logging].</t>
  </si>
  <si>
    <t>4</t>
  </si>
  <si>
    <t>4.01.0</t>
  </si>
  <si>
    <t>[SELECT FROM: Audit and accountability policy; procedures addressing auditable events; security plan; system design documentation; system configuration settings and associated documentation; system audit logs and records; system auditable events; system incident reports; other relevant documents or records].</t>
  </si>
  <si>
    <t>4.02.0</t>
  </si>
  <si>
    <t>[SELECT FROM: Audit and accountability policy; procedures addressing audit records and event types; security plan; list of organization-defined event types to be logged; reviewed and updated records of logged event types; system audit logs and records; system incident reports; other relevant documents or records].</t>
  </si>
  <si>
    <t>[SELECT FROM: Personnel with audit and accountability responsibilities; personnel with information security responsibilities].</t>
  </si>
  <si>
    <t>[SELECT FROM: Mechanisms supporting review and update of logged event types].</t>
  </si>
  <si>
    <t>4.03.0</t>
  </si>
  <si>
    <t>[SELECT FROM: Audit and accountability policy; procedures addressing response to audit logging processing failures; system design documentation; security plan; system configuration settings and associated documentation; list of personnel to be notified in case of an audit logging processing failure; system incident reports; system audit logs and records; other relevant documents or records].</t>
  </si>
  <si>
    <t>[SELECT FROM: Personnel with audit and accountability responsibilities; personnel with information security responsibilities; system or network administrators; system developers].</t>
  </si>
  <si>
    <t>[SELECT FROM: Mechanisms implementing system response to audit logging processing failures].</t>
  </si>
  <si>
    <t>4.04.0</t>
  </si>
  <si>
    <t>[SELECT FROM: Audit and accountability policy; procedures addressing audit record review, analysis, and reporting; security plan; system design documentation; system configuration settings and associated documentation; system audit logs and records across different repositories; other relevant documents or records].</t>
  </si>
  <si>
    <t>[SELECT FROM: Personnel with audit record review, analysis, and reporting responsibilities; personnel with information security responsibilities].</t>
  </si>
  <si>
    <t>: [SELECT FROM: Mechanisms supporting analysis and correlation of audit records].</t>
  </si>
  <si>
    <t>4.05.0</t>
  </si>
  <si>
    <t>[SELECT FROM: Continuous monitoring strategy; system and information integrity policy; procedures addressing system monitoring tools and techniques; facility diagram/layout; security plan; system design documentation; system monitoring tools and techniques documentation; locations within system where monitoring devices are deployed; system configuration settings and associated documentation; other relevant documents or records].</t>
  </si>
  <si>
    <t>[SELECT FROM: System or network administrators; personnel with information security responsibilities; personnel installing, configuring, and maintaining the system; personnel with responsibility for monitoring the system].</t>
  </si>
  <si>
    <t>[SELECT FROM: Organizational processes for system monitoring; mechanisms supporting or implementing system monitoring capability].</t>
  </si>
  <si>
    <t>4.06.0</t>
  </si>
  <si>
    <t>[SELECT FROM: Audit and accountability policy; procedures addressing audit record reduction and report generation; system design documentation; security plan; system configuration settings and associated documentation; audit record reduction, review, analysis, and reporting tools; system audit logs and records; other relevant documents or records].</t>
  </si>
  <si>
    <t>[SELECT FROM: Personnel with audit record reduction and report generation responsibilities; personnel with information security responsibilities].</t>
  </si>
  <si>
    <t>[SELECT FROM: Audit record reduction and report generation capability].</t>
  </si>
  <si>
    <t>4.07.0</t>
  </si>
  <si>
    <t>[SELECT FROM: Configuration management policy; procedures addressing least functionality in the system; security plan; configuration management plan; system design documentation; system configuration settings and associated documentation; list of software programs not authorized to execute on the system; list of software programs authorized to execute on the system; security configuration checklists; review and update records associated with list of authorized or unauthorized software programs; change control records; system audit logs and records; other relevant documents or records].</t>
  </si>
  <si>
    <t>[SELECT FROM: Personnel with responsibilities for identifying software authorized or not authorized to execute on the system; personnel with information security responsibilities; system or network administrators].</t>
  </si>
  <si>
    <t>[SELECT FROM: Organizational process for identifying, reviewing, and updating programs authorized or not authorized to execute on the system; process for implementing blacklisting or whitelisting; mechanisms supporting or implementing blacklisting or whitelisting].</t>
  </si>
  <si>
    <t>4.08.0</t>
  </si>
  <si>
    <t>[SELECT FROM: Configuration management policy; procedures addressing user installed software; configuration management plan; security plan; system design documentation; system configuration settings and associated documentation; list of rules governing user-installed software; system monitoring records; system audit logs and records; continuous monitoring strategy; other relevant documents or records].</t>
  </si>
  <si>
    <t>[SELECT FROM: Personnel with responsibilities for governing user-installed software; personnel operating, using, or maintaining the system; personnel monitoring compliance with user-installed software policy; personnel with information security responsibilities; system or network administrators].</t>
  </si>
  <si>
    <t>[SELECT FROM: Organizational processes governing user-installed software on the system; mechanisms enforcing rules or methods for governing the installation of software by users; mechanisms monitoring policy compliance].</t>
  </si>
  <si>
    <t>4.09.0</t>
  </si>
  <si>
    <t>[SELECT FROM: Configuration management policy; procedures addressing least functionality in the system; configuration management plan; security plan; system design documentation; system configuration settings and associated documentation;  specifications for preventing software program execution; security configuration checklists; documented reviews of programs, functions, ports, protocols, and/or services; change control records; system audit logs and records; other relevant documents or records].</t>
  </si>
  <si>
    <t>[SELECT FROM: Personnel with responsibilities for reviewing programs, functions, ports, protocols, and services on the system; personnel with information security responsibilities; system or network administrators; system developers].</t>
  </si>
  <si>
    <t>[SELECT FROM: Organizational processes for reviewing and disabling nonessential programs, functions, ports, protocols, or services; mechanisms implementing review and handling of nonessential programs, functions, ports, protocols, or services; organizational processes preventing program execution on the system; organizational processes for software program usage and restrictions; mechanisms supporting or implementing software program usage and restrictions; mechanisms preventing program execution on the system].</t>
  </si>
  <si>
    <t>4.10.0</t>
  </si>
  <si>
    <t xml:space="preserve">[SELECT FROM: System and communications protection policy; procedures addressing collaborative computing; access control policy and procedures; security plan; system design documentation; system configuration settings and associated documentation; system audit logs and records; other relevant documents or records]. </t>
  </si>
  <si>
    <t xml:space="preserve">[SELECT FROM: System or network administrators; personnel with information security responsibilities; system developer; personnel with responsibilities for managing collaborative computing devices]. </t>
  </si>
  <si>
    <t xml:space="preserve">[SELECT FROM: Mechanisms supporting or implementing management of remote activation of collaborative computing devices; mechanisms providing an indication of use of collaborative computing devices].  </t>
  </si>
  <si>
    <t>4.11.0</t>
  </si>
  <si>
    <t xml:space="preserve">[SELECT FROM: System and communications protection policy; procedures addressing application partitioning; security plan; system design documentation; system configuration settings and associated documentation; system audit logs and records; other relevant documents or records]. </t>
  </si>
  <si>
    <t>4.12.0</t>
  </si>
  <si>
    <t>[SELECT FROM: Audit and accountability policy; access control policy and procedures; procedures addressing protection of audit information; security plan; system design documentation; system configuration settings and associated documentation, system audit logs and records; audit logging tools; other relevant documents or records].</t>
  </si>
  <si>
    <t>[SELECT FROM: Mechanisms implementing audit information protection].</t>
  </si>
  <si>
    <t>4.13.0</t>
  </si>
  <si>
    <t>[SELECT FROM: Audit and accountability policy; access control policy and procedures; procedures addressing protection of audit information; security plan; system design documentation; system configuration settings and associated documentation; access authorizations; system-generated list of privileged users with access to management of audit logging functionality; access control list; system audit logs and records; other relevant documents or records].</t>
  </si>
  <si>
    <t>[SELECT FROM: Mechanisms managing access to audit logging functionality].</t>
  </si>
  <si>
    <t>4.14.0</t>
  </si>
  <si>
    <t>[SELECT FROM: Configuration management policy; procedures addressing the baseline configuration of the system; procedures addressing system inventory; security plan; configuration management plan; system inventory records; inventory review and update records; enterprise architecture documentation; system design documentation; system architecture and configuration documentation; system configuration settings and associated documentation; change control records; system component installation records; system component removal records; other relevant documents or records].</t>
  </si>
  <si>
    <t>[SELECT FROM:  Personnel with configuration management responsibilities; personnel with responsibilities for establishing the system inventory; personnel with responsibilities for updating the system inventory; personnel with information security responsibilities; system or network administrators].</t>
  </si>
  <si>
    <t>[SELECT FROM:  Organizational processes for managing baseline configurations; mechanisms supporting configuration control of the baseline configuration; organizational processes for developing and documenting an inventory of system components; organizational processes for updating inventory of system components; mechanisms supporting or implementing the system inventory; mechanisms implementing updating of the system inventory].</t>
  </si>
  <si>
    <t>4.15.0</t>
  </si>
  <si>
    <t>[SELECT FROM:  Configuration management policy; procedures addressing configuration settings for the system; configuration management plan; security plan; system design documentation; system configuration settings and associated documentation; security configuration checklists; evidence supporting approved deviations from established configuration settings; change control records; system audit logs and records; other relevant documents or records].</t>
  </si>
  <si>
    <t>[SELECT FROM: Personnel with security configuration management responsibilities; personnel with information security responsibilities; system or network administrators].</t>
  </si>
  <si>
    <t>[SELECT FROM: Organizational processes for managing configuration settings; mechanisms that implement, monitor, and/or control system configuration settings; mechanisms that identify and/or document deviations from established configuration settings].</t>
  </si>
  <si>
    <t>4.16.0</t>
  </si>
  <si>
    <t>[SELECT FROM: Identification and authentication policy; procedures addressing authenticator feedback; security plan; system design documentation; system configuration settings and associated documentation; system audit logs and records; other relevant documents or records].</t>
  </si>
  <si>
    <t>[SELECT FROM:  Mechanisms supporting or implementing the obscuring of feedback of authentication information during authentication].</t>
  </si>
  <si>
    <t>4.17.0</t>
  </si>
  <si>
    <t>[SELECT FROM: Access control policy; procedures addressing the use of external systems; security plan; system configuration settings and associated documentation; system connection or processing agreements; account management documents; other relevant documents or records].</t>
  </si>
  <si>
    <t>[SELECT FROM: Personnel with responsibilities for restricting or prohibiting use of organization-controlled storage devices on external systems; system or network administrators; personnel with information security responsibilities].</t>
  </si>
  <si>
    <t>[SELECT FROM: Mechanisms implementing restrictions on use of portable storage devices].</t>
  </si>
  <si>
    <t>4.18.0</t>
  </si>
  <si>
    <t>[SELECT FROM: System media protection policy; system use policy; procedures addressing media usage restrictions; security plan; rules of behavior; system design documentation; system configuration settings and associated documentation; system audit logs and records; other relevant documents or records].</t>
  </si>
  <si>
    <t>[SELECT FROM: Personnel with system media use responsibilities; personnel with information security responsibilities; system or network administrators].</t>
  </si>
  <si>
    <t>[SELECT FROM: Organizational processes for media use; mechanisms restricting or prohibiting use of system media on systems or system components].</t>
  </si>
  <si>
    <t>4.19.0</t>
  </si>
  <si>
    <t>[SELECT FROM:  Organizational processes for media use; mechanisms prohibiting use of media on systems or system components].</t>
  </si>
  <si>
    <t>4.20.0</t>
  </si>
  <si>
    <t>[SELECT FROM: System maintenance policy; procedures addressing system maintenance tools; system maintenance tools and associated documentation; maintenance records; security plan; other relevant documents or records].</t>
  </si>
  <si>
    <t>[select from:  Organizational process for inspecting media for malicious code; mechanisms supporting or implementing inspection of media used for maintenance].</t>
  </si>
  <si>
    <t>4.21.0</t>
  </si>
  <si>
    <t>[SELECT FROM: System media protection policy; procedures addressing media storage; physical and environmental protection policy and procedures; access control policy and procedures; security plan; system media; designated controlled areas; other relevant documents or records].</t>
  </si>
  <si>
    <t>[SELECT FROM: Personnel with system media protection and storage responsibilities; personnel with information security responsibilities].</t>
  </si>
  <si>
    <t>[SELECT FROM: Organizational processes for storing media; mechanisms supporting or implementing secure media storage and media protection].</t>
  </si>
  <si>
    <t>4.22.0</t>
  </si>
  <si>
    <t>[SELECT FROM: Access control policy; procedures addressing access control for mobile devices; system design documentation; system configuration settings and associated documentation; encryption mechanisms and associated configuration documentation; security plan; system audit logs and records; other relevant documents or records].</t>
  </si>
  <si>
    <t>[SELECT FROM: Personnel with access control responsibilities for mobile devices; system or network administrators; personnel with information security responsibilities].</t>
  </si>
  <si>
    <t>[SELECT FROM: Encryption mechanisms protecting confidentiality of information on mobile devices].</t>
  </si>
  <si>
    <t>4.23.0</t>
  </si>
  <si>
    <t>[SELECT FROM: System media protection policy; procedures addressing media access restrictions; access control policy and procedures; physical and environmental protection policy and procedures; security plan; media storage facilities; access control records; other relevant documents or records].</t>
  </si>
  <si>
    <t>[SELECT FROM: Personnel with system media protection responsibilities; personnel with information security responsibilities; system or network administrators].</t>
  </si>
  <si>
    <t>[SELECT FROM: Organizational processes for restricting information media; mechanisms supporting or implementing media access restrictions].</t>
  </si>
  <si>
    <t>5</t>
  </si>
  <si>
    <t>5.01.0</t>
  </si>
  <si>
    <t xml:space="preserve">[SELECT FROM: System and communications protection policy; procedures addressing boundary protection; security plan; system design documentation; system configuration settings and associated documentation; system audit logs and records; other relevant documents or records]. </t>
  </si>
  <si>
    <t xml:space="preserve">[SELECT FROM: Mechanisms implementing traffic management at managed interfaces]. </t>
  </si>
  <si>
    <t>5.02.0</t>
  </si>
  <si>
    <t xml:space="preserve">[SELECT FROM: System and communications protection policy; procedures addressing boundary protection; security plan; system design documentation; system hardware and software; system architecture; system configuration settings and associated documentation; system audit logs and records; other relevant documents or records]. </t>
  </si>
  <si>
    <t xml:space="preserve">[SELECT FROM: Mechanisms implementing boundary protection capability; mechanisms supporting or restricting non-remote connections].  </t>
  </si>
  <si>
    <t>5.03.0</t>
  </si>
  <si>
    <t>[SELECT FROM: Access control policy; procedures addressing least privilege; security plan; system design documentation; list of privileged functions and associated user account assignments; system configuration settings and associated documentation; system audit logs and records; other relevant documents or records].</t>
  </si>
  <si>
    <t>[SELECT FROM: Personnel with responsibilities for defining least privileges necessary to accomplish specified tasks; personnel with information security responsibilities; system developers].</t>
  </si>
  <si>
    <t>[SELECT FROM: Mechanisms implementing least privilege functions for non-privileged users; mechanisms auditing the execution of privileged functions].</t>
  </si>
  <si>
    <t>5.04.0</t>
  </si>
  <si>
    <t>[SELECT FROM: Configuration management policy; procedures addressing access restrictions for changes to the system; security plan; configuration management plan; system design documentation; system architecture and configuration documentation; system configuration settings and associated documentation; logical access approvals; physical access approvals; access credentials; change control records; system audit logs and records; other relevant documents or records].</t>
  </si>
  <si>
    <t>[SELECT FROM: Personnel with logical access control responsibilities; personnel with physical access control responsibilities; personnel with information security responsibilities; system or network administrators].</t>
  </si>
  <si>
    <t>[SELECT FROM: Organizational processes for managing access restrictions associated with changes to the system; mechanisms supporting, implementing, and enforcing access restrictions associated with changes to the system].</t>
  </si>
  <si>
    <t>5.05.0</t>
  </si>
  <si>
    <t>[SELECT FROM: Configuration management policy; configuration management plan; procedures addressing least functionality in the system; security plan; system design documentation; system configuration settings and associated documentation; security configuration checklists; other relevant documents or records].</t>
  </si>
  <si>
    <t>[SELECT FROM: Organizational processes prohibiting or restricting functions, ports, protocols, or services; mechanisms implementing restrictions or prohibition of functions, ports, protocols, or services].</t>
  </si>
  <si>
    <t>5.06.0</t>
  </si>
  <si>
    <t>[SELECT FROM: Configuration management policy; procedures addressing system configuration change control; configuration management plan; system architecture and configuration documentation; security plan; change control records; system audit logs and records; change control audit and review reports; agenda/minutes from configuration change control oversight meetings; other relevant documents or records].</t>
  </si>
  <si>
    <t>[SELECT FROM: Personnel with configuration change control responsibilities; personnel with information security responsibilities; system or network administrators; members of change control board or similar].</t>
  </si>
  <si>
    <t>[SELECT FROM: Organizational processes for configuration change control; mechanisms that implement configuration change control].</t>
  </si>
  <si>
    <t>5.07.0</t>
  </si>
  <si>
    <t>[SELECT FROM: Configuration management policy; procedures addressing security impact analysis for changes to the system; configuration management plan; security impact analysis documentation; security plan; analysis tools and associated outputs; change control records; system audit logs and records; other relevant documents or records].</t>
  </si>
  <si>
    <t>[SELECT FROM: Personnel with responsibility for conducting security impact analysis; personnel with information security responsibilities; system or network administrators].</t>
  </si>
  <si>
    <t>[SELECT FROM: Organizational processes for security impact analysis].</t>
  </si>
  <si>
    <t>5.08.0</t>
  </si>
  <si>
    <t xml:space="preserve">[SELECT FROM: Security planning policy; organizational procedures addressing security plan development and implementation; procedures addressing security plan reviews and updates; enterprise architecture documentation; security plan; records of security plan reviews and updates; other relevant documents or records]. </t>
  </si>
  <si>
    <t>5.09.0</t>
  </si>
  <si>
    <t>[SELECT FROM: System media protection policy; procedures addressing media marking; physical and environmental protection policy and procedures; security plan; list of system media marking security attributes; designated controlled areas; other relevant documents or records].</t>
  </si>
  <si>
    <t>[SELECT FROM: Personnel with system media protection and marking responsibilities; personnel with information security responsibilities].</t>
  </si>
  <si>
    <t>[SELECT FROM: Organizational processes for marking information media; mechanisms supporting or implementing media marking].</t>
  </si>
  <si>
    <t>5.10.0</t>
  </si>
  <si>
    <t>SELECT FROM: Access control policy; privacy and security policies, procedures addressing system use notification; documented approval of system use notification messages or banners; system audit logs and records; system design documentation; user acknowledgements of notification message or banner; security plan; system use notification messages; system configuration settings and associated documentation; other relevant documents or records].</t>
  </si>
  <si>
    <t>[SELECT FROM: System or network administrators; personnel with information security responsibilities; personnel with responsibility for providing legal advice; system developers].</t>
  </si>
  <si>
    <t>[SELECT FROM: Mechanisms implementing system use notification].</t>
  </si>
  <si>
    <t>5.11.0</t>
  </si>
  <si>
    <t xml:space="preserve">[SELECT FROM: System and communications protection policy; procedures addressing protection of information at rest; security plan; system design documentation; list of information at rest requiring confidentiality protections; system configuration settings and associated documentation; cryptographic mechanisms and associated configuration documentation; other relevant documents or records]. </t>
  </si>
  <si>
    <t xml:space="preserve">[SELECT FROM: Mechanisms supporting or implementing confidentiality protections for information at rest].  </t>
  </si>
  <si>
    <t>5.12.0</t>
  </si>
  <si>
    <t>[SELECT FROM: Procedures addressing system backup; security plan; backup storage location(s); system backup logs or records; other relevant documents or records].</t>
  </si>
  <si>
    <t>[[SELECT FROM: Personnel with system backup responsibilities; personnel with information security responsibilities].</t>
  </si>
  <si>
    <t>[SELECT FROM: Organizational processes for conducting system backups; mechanisms supporting or implementing system backups].</t>
  </si>
  <si>
    <t>5.13.0</t>
  </si>
  <si>
    <t>[SELECT FROM: Access control policy; information flow control policies; procedures addressing information flow enforcement; security plan; system design documentation; system configuration settings and associated documentation; list of information flow authorizations; system baseline configuration; system audit logs and records; other relevant documents or records].</t>
  </si>
  <si>
    <t>[SELECT FROM: Mechanisms implementing information flow enforcement policy].</t>
  </si>
  <si>
    <t>5.14.0</t>
  </si>
  <si>
    <t>SELECT FROM: System media protection policy; procedures addressing media storage; physical and environmental protection policy and procedures; access control policy and procedures; security plan; system media; designated controlled areas; other relevant documents or records].</t>
  </si>
  <si>
    <t xml:space="preserve"> [SELECT FROM: Personnel with system media protection and storage responsibilities; personnel with information security responsibilities; system or network administrators].</t>
  </si>
  <si>
    <t>[SELECT FROM: Organizational processes for storing media; mechanisms supporting or implementing media storage and media protection].</t>
  </si>
  <si>
    <t>5.15.0</t>
  </si>
  <si>
    <t xml:space="preserve">[SELECT FROM: System and communications protection policy; procedures addressing transmission confidentiality and integrity; security plan; system design documentation; system configuration settings and associated documentation; system audit logs and records; other relevant documents or records]. </t>
  </si>
  <si>
    <t xml:space="preserve">[SELECT FROM: Cryptographic mechanisms or mechanisms supporting or implementing transmission confidentiality; organizational processes for defining and implementing alternative physical safeguards]. </t>
  </si>
  <si>
    <t>5.16.0</t>
  </si>
  <si>
    <t>[SELECT FROM: System media protection policy; procedures addressing media transport; system design documentation; security plan; system configuration settings and associated documentation; system media transport records; system audit logs and records; other relevant documents or records].</t>
  </si>
  <si>
    <t>[SELECT FROM: Personnel with system media transport responsibilities; personnel with information security responsibilities].</t>
  </si>
  <si>
    <t>[SELECT FROM: Cryptographic mechanisms protecting information on digital media during transportation outside controlled areas].</t>
  </si>
  <si>
    <t>5.17.0</t>
  </si>
  <si>
    <t>[SELECT FROM: Personnel security policy; procedures addressing personnel screening; records of screened personnel; security plan; other relevant documents or records].</t>
  </si>
  <si>
    <t>[SELECT FROM: Personnel with personnel security responsibilities; personnel with information security responsibilities].</t>
  </si>
  <si>
    <t>[SELECT FROM: Organizational processes for personnel screening].</t>
  </si>
  <si>
    <t>5.18.0</t>
  </si>
  <si>
    <t>[SELECT FROM: Personnel security policy; procedures addressing personnel transfer and termination; records of personnel transfer and termination actions; list of system accounts; records of terminated or revoked authenticators and credentials; records of exit interviews; other relevant documents or records].</t>
  </si>
  <si>
    <t>[SELECT FROM: Personnel with personnel security responsibilities; personnel with account management responsibilities; system or network administrators; personnel with information security responsibilities].</t>
  </si>
  <si>
    <t>[SELECT FROM:  Organizational processes for personnel transfer and termination; mechanisms supporting or implementing personnel transfer and termination notifications; mechanisms for disabling system access and revoking authenticators].</t>
  </si>
  <si>
    <t>5.19.0</t>
  </si>
  <si>
    <t>[SELECT FROM: Personnel with system maintenance responsibilities; personnel with information security responsibilities; personnel responsible for media sanitization; system or network administrators].</t>
  </si>
  <si>
    <t>[select from: Organizational processes for scheduling, performing, documenting, reviewing, approving, and monitoring maintenance and repairs for systems; organizational processes for sanitizing system components; mechanisms supporting or implementing controlled maintenance; mechanisms implementing sanitization of system components].</t>
  </si>
  <si>
    <t>5.20.0</t>
  </si>
  <si>
    <t>[SELECT FROM: Access control policy; procedures addressing session termination; system design documentation; security plan; system configuration settings and associated documentation; list of conditions or trigger events requiring session disconnect; system audit logs and records; other relevant documents or records].</t>
  </si>
  <si>
    <t>[SELECT FROM: Mechanisms implementing user session termination].</t>
  </si>
  <si>
    <t>5.21.0</t>
  </si>
  <si>
    <t xml:space="preserve">[SELECT FROM: System and communications protection policy; procedures addressing network disconnect; system design documentation; security plan; system configuration settings and associated documentation; system audit logs and records; other relevant documents or records]. </t>
  </si>
  <si>
    <t xml:space="preserve">[SELECT FROM: Mechanisms supporting or implementing network disconnect capability].  </t>
  </si>
  <si>
    <t>5.22.0</t>
  </si>
  <si>
    <t>[SELECT FROM: Identification and authentication policy; procedures addressing user identification and authentication; security plan; system design documentation; system configuration settings and associated documentation; system audit logs and records; list of privileged system accounts; other relevant documents or records].</t>
  </si>
  <si>
    <t>[SELECT FROM: Mechanisms supporting or implementing identification and authentication capability or replay resistant authentication mechanisms].</t>
  </si>
  <si>
    <t>5.23.0</t>
  </si>
  <si>
    <t>[SELECT FROM: Identification and authentication policy; procedures addressing identifier management; procedures addressing account management; security plan; system design documentation; system configuration settings and associated documentation; list of system accounts; list of identifiers generated from physical access control devices; other relevant documents or records].</t>
  </si>
  <si>
    <t>[SELECT FROM: Personnel with identifier management responsibilities; personnel with information security responsibilities; system or network administrators; system developers].</t>
  </si>
  <si>
    <t>[SELECT FROM: Mechanisms supporting or implementing identifier management].</t>
  </si>
  <si>
    <t>5.24.0</t>
  </si>
  <si>
    <t>5.25.0</t>
  </si>
  <si>
    <t xml:space="preserve">[SELECT FROM: System and communications protection policy; procedures addressing mobile code; mobile code usage restrictions, mobile code implementation policy and procedures; security plan; list of acceptable mobile code and mobile code technologies; list of unacceptable mobile code and mobile technologies; authorization records; system monitoring records; system audit logs and records; other relevant documents or records]. </t>
  </si>
  <si>
    <t xml:space="preserve">[SELECT FROM: System or network administrators; personnel with information security responsibilities; personnel with responsibilities for managing mobile code]. </t>
  </si>
  <si>
    <t xml:space="preserve">[SELECT FROM: Organizational process for controlling, authorizing, monitoring, and restricting mobile code; mechanisms supporting or implementing the management of mobile code; mechanisms supporting or implementing the monitoring of mobile code].  </t>
  </si>
  <si>
    <t>5.26.0</t>
  </si>
  <si>
    <t xml:space="preserve">[SELECT FROM: System and communications protection policy; procedures addressing VoIP; VoIP usage restrictions; VoIP implementation guidance; security plan; system design documentation; system configuration settings and associated documentation; system monitoring records; system audit logs and records; other relevant documents or records]. </t>
  </si>
  <si>
    <t xml:space="preserve">[SELECT FROM: System or network administrators; personnel with information security responsibilities; personnel with responsibilities for managing VoIP]. </t>
  </si>
  <si>
    <t xml:space="preserve">[SELECT FROM: Organizational process for authorizing, monitoring, and controlling VoIP; mechanisms supporting or implementing authorizing, monitoring, and controlling VoIP].  </t>
  </si>
  <si>
    <t>5.27.0</t>
  </si>
  <si>
    <t>[SELECT FROM: Access control policy; procedures addressing remote access to the system; security plan; system design documentation; list of all managed network access control points; system configuration settings and associated documentation; system audit logs and records; other relevant documents or records].</t>
  </si>
  <si>
    <t>[SELECT FROM: System or network administrators; personnel with information security responsibilities].</t>
  </si>
  <si>
    <t>[SELECT FROM: Mechanisms routing all remote accesses through managed network access control points].</t>
  </si>
  <si>
    <t>5.28.0</t>
  </si>
  <si>
    <t>[SELECT FROM: Access control policy; procedures addressing remote access to the system; system configuration settings and associated documentation; security plan; system audit logs and records; other relevant documents or records].</t>
  </si>
  <si>
    <t>[SELECT FROM: Mechanisms implementing remote access management].</t>
  </si>
  <si>
    <t>5.29.0</t>
  </si>
  <si>
    <t xml:space="preserve">[SELECT FROM: Physical and environmental protection policy; procedures addressing alternate work sites for personnel; security plan; list of safeguards required for alternate work sites; assessments of safeguards at alternate work sites; other relevant documents or records]. </t>
  </si>
  <si>
    <t xml:space="preserve">[SELECT FROM: Personnel approving use of alternate work sites; personnel using alternate work sites; personnel assessing controls at alternate work sites; personnel with information security responsibilities]. </t>
  </si>
  <si>
    <t xml:space="preserve">[SELECT FROM: Organizational processes for security at alternate work sites; mechanisms supporting alternate work sites; safeguards employed at alternate work sites; means of communications between personnel at alternate work sites and security personnel].  </t>
  </si>
  <si>
    <t>Organizational Index Grouping</t>
  </si>
  <si>
    <t>CUI Categories</t>
  </si>
  <si>
    <t>Critical Infrastructure</t>
  </si>
  <si>
    <t>Ammonium Nitrate</t>
  </si>
  <si>
    <t>Chemical-terrorism Vulnerability Information</t>
  </si>
  <si>
    <t>Critical Energy Infrastructure Information</t>
  </si>
  <si>
    <t>Emergency Management</t>
  </si>
  <si>
    <t>General Critical Infrastructure Information</t>
  </si>
  <si>
    <t>Information Systems Vulnerability Information</t>
  </si>
  <si>
    <t>Physical Security</t>
  </si>
  <si>
    <t>Protected Critical Infrastructure Information</t>
  </si>
  <si>
    <t>SAFETY Act Information</t>
  </si>
  <si>
    <t>Toxic Substances</t>
  </si>
  <si>
    <t>Water Assessments</t>
  </si>
  <si>
    <t>Defense</t>
  </si>
  <si>
    <t>Controlled Technical Information</t>
  </si>
  <si>
    <t>DoD Critical Infrastructure Security Information</t>
  </si>
  <si>
    <t>Naval Nuclear Propulsion Information</t>
  </si>
  <si>
    <t>Unclassified Controlled Nuclear Information - Defense</t>
  </si>
  <si>
    <t>Export Control</t>
  </si>
  <si>
    <t>Export Controlled</t>
  </si>
  <si>
    <t>Export Controlled Research</t>
  </si>
  <si>
    <t>Financial</t>
  </si>
  <si>
    <t>Bank Secrecy</t>
  </si>
  <si>
    <t>Budget</t>
  </si>
  <si>
    <t>Comptroller General</t>
  </si>
  <si>
    <t>Consumer Complaint Information</t>
  </si>
  <si>
    <t>Electronic Funds Transfer</t>
  </si>
  <si>
    <t>Federal Housing Finance Non-Public Information</t>
  </si>
  <si>
    <t>Financial Supervision Information</t>
  </si>
  <si>
    <t>General Financial Information</t>
  </si>
  <si>
    <t>International Financial Institutions</t>
  </si>
  <si>
    <t>Mergers</t>
  </si>
  <si>
    <t>Net Worth</t>
  </si>
  <si>
    <t>Retirement</t>
  </si>
  <si>
    <t>Immigration</t>
  </si>
  <si>
    <t>Asylee</t>
  </si>
  <si>
    <t>Battered Spouse or Child</t>
  </si>
  <si>
    <t>Permanent Resident Status</t>
  </si>
  <si>
    <t>Status Adjustment</t>
  </si>
  <si>
    <t>Temporary Protected Status</t>
  </si>
  <si>
    <t>Victims of Human Trafficking</t>
  </si>
  <si>
    <t>Visas</t>
  </si>
  <si>
    <t>Intelligence</t>
  </si>
  <si>
    <t>Agriculture</t>
  </si>
  <si>
    <t>Foreign Intelligence Surveillance Act</t>
  </si>
  <si>
    <t>Foreign Intelligence Surveillance Act Business Records</t>
  </si>
  <si>
    <t>General Intelligence</t>
  </si>
  <si>
    <t>Geodetic Product Information</t>
  </si>
  <si>
    <t>Intelligence Financial Records</t>
  </si>
  <si>
    <t>Internal Data</t>
  </si>
  <si>
    <t>Operations Security</t>
  </si>
  <si>
    <t>International Agreements</t>
  </si>
  <si>
    <t>International Agreement Information</t>
  </si>
  <si>
    <t>Law Enforcement</t>
  </si>
  <si>
    <t>Accident Investigation</t>
  </si>
  <si>
    <t>Campaign Funds</t>
  </si>
  <si>
    <t>Committed Person</t>
  </si>
  <si>
    <t>Communications</t>
  </si>
  <si>
    <t>Controlled Substances</t>
  </si>
  <si>
    <t>Criminal History Records Information</t>
  </si>
  <si>
    <t>DNA</t>
  </si>
  <si>
    <t>General Law Enforcement</t>
  </si>
  <si>
    <t>Informant</t>
  </si>
  <si>
    <t>Investigation</t>
  </si>
  <si>
    <t>Juvenile</t>
  </si>
  <si>
    <t>Law Enforcement Financial Records</t>
  </si>
  <si>
    <t>National Security Letter</t>
  </si>
  <si>
    <t>Pen Register/Trap &amp; Trace</t>
  </si>
  <si>
    <t>Reward</t>
  </si>
  <si>
    <t>Sex Crime Victim</t>
  </si>
  <si>
    <t>Terrorist Screening</t>
  </si>
  <si>
    <t>Whistleblower Identity</t>
  </si>
  <si>
    <t>Legal</t>
  </si>
  <si>
    <t>Administrative Proceedings</t>
  </si>
  <si>
    <t>Child Pornography</t>
  </si>
  <si>
    <t>Child Victim/Witness</t>
  </si>
  <si>
    <t>Collective Bargaining</t>
  </si>
  <si>
    <t>Federal Grand Jury</t>
  </si>
  <si>
    <t>Legal Privilege</t>
  </si>
  <si>
    <t>Legislative Materials</t>
  </si>
  <si>
    <t>Presentence Report</t>
  </si>
  <si>
    <t>Prior Arrest</t>
  </si>
  <si>
    <t>Protective Order</t>
  </si>
  <si>
    <t>Victim</t>
  </si>
  <si>
    <t>Witness Protection</t>
  </si>
  <si>
    <t>Natural and Cultural Resources</t>
  </si>
  <si>
    <t>Archaeological Resources</t>
  </si>
  <si>
    <t>Historic Properties</t>
  </si>
  <si>
    <t>National Park System Resources</t>
  </si>
  <si>
    <t>North Atlantic Treaty Organization (NATO)</t>
  </si>
  <si>
    <t>NATO Restricted</t>
  </si>
  <si>
    <t>NATO Unclassified</t>
  </si>
  <si>
    <t>Nuclear</t>
  </si>
  <si>
    <t>General Nuclear</t>
  </si>
  <si>
    <t>Nuclear Recommendation Material</t>
  </si>
  <si>
    <t>Nuclear Security-Related Information</t>
  </si>
  <si>
    <t>Safeguards Information</t>
  </si>
  <si>
    <t>Unclassified Controlled Nuclear Information - Energy</t>
  </si>
  <si>
    <t>Patent</t>
  </si>
  <si>
    <t>Patent Applications</t>
  </si>
  <si>
    <t>Inventions</t>
  </si>
  <si>
    <t>Secrecy Orders</t>
  </si>
  <si>
    <t>Privacy</t>
  </si>
  <si>
    <t>Contract Use</t>
  </si>
  <si>
    <t>Death Records</t>
  </si>
  <si>
    <t>General Privacy</t>
  </si>
  <si>
    <t>Genetic Information</t>
  </si>
  <si>
    <t>Health Information</t>
  </si>
  <si>
    <t>Inspector General Protected</t>
  </si>
  <si>
    <t>Military Personnel Records</t>
  </si>
  <si>
    <t>Personnel Records</t>
  </si>
  <si>
    <t>Student Records</t>
  </si>
  <si>
    <t>Procurement and Acquisition</t>
  </si>
  <si>
    <t>General Procurement and Acquisition</t>
  </si>
  <si>
    <t>Small Business Research and Technology</t>
  </si>
  <si>
    <t>Source Selection</t>
  </si>
  <si>
    <t>Proprietary Business Information</t>
  </si>
  <si>
    <t>Entity Registration Information</t>
  </si>
  <si>
    <t>General Proprietary Business Information</t>
  </si>
  <si>
    <t>Ocean Common Carrier and Marine Terminal Operator Agreements</t>
  </si>
  <si>
    <t>Ocean Common Carrier Service Contracts</t>
  </si>
  <si>
    <t>Proprietary Manufacturer</t>
  </si>
  <si>
    <t>Proprietary Postal</t>
  </si>
  <si>
    <t>Provisional</t>
  </si>
  <si>
    <t>Homeland Security Agreement Information</t>
  </si>
  <si>
    <t>Homeland Security Enforcement Information</t>
  </si>
  <si>
    <t>Information Systems Vulnerability Information - Homeland</t>
  </si>
  <si>
    <t>International Agreement Information - Homeland</t>
  </si>
  <si>
    <t>Operations Security Information</t>
  </si>
  <si>
    <t>Personnel Security Information</t>
  </si>
  <si>
    <t>Physical Security - Homeland</t>
  </si>
  <si>
    <t>Privacy Information</t>
  </si>
  <si>
    <t>Sensitive Personally Identifiable Information</t>
  </si>
  <si>
    <t>Statistical</t>
  </si>
  <si>
    <t>Investment Survey</t>
  </si>
  <si>
    <t>Pesticide Producer Survey</t>
  </si>
  <si>
    <t>Statistical Information</t>
  </si>
  <si>
    <t>US Census</t>
  </si>
  <si>
    <t>Tax</t>
  </si>
  <si>
    <t>Federal Taxpayer Information</t>
  </si>
  <si>
    <t>Tax Convention</t>
  </si>
  <si>
    <t>Taxpayer Advocate Information</t>
  </si>
  <si>
    <t>Written Determinations</t>
  </si>
  <si>
    <t>Transportation</t>
  </si>
  <si>
    <t>Railroad Safety Analysis Records</t>
  </si>
  <si>
    <t>Sensitive Security Information</t>
  </si>
  <si>
    <t>Self-Assessment Against NIST SP 800-171 using NIST SP 800-171A criteria and DoD template and scoring</t>
  </si>
  <si>
    <t>Plan of Action and Milestones</t>
  </si>
  <si>
    <t>CAGE Code</t>
  </si>
  <si>
    <t>SPRS Score</t>
  </si>
  <si>
    <t>Date when 110 Score Expected</t>
  </si>
  <si>
    <t>DoD Score Value</t>
  </si>
  <si>
    <t>Assessor Notes</t>
  </si>
  <si>
    <t>Milestones with Interim Completion Dates</t>
  </si>
  <si>
    <r>
      <rPr>
        <sz val="12"/>
        <rFont val="Calibri"/>
        <family val="2"/>
        <scheme val="minor"/>
      </rPr>
      <t>3.1.1*</t>
    </r>
  </si>
  <si>
    <t>Prepared by 
(Assessor Name)</t>
  </si>
  <si>
    <r>
      <rPr>
        <sz val="12"/>
        <rFont val="Calibri"/>
        <family val="2"/>
        <scheme val="minor"/>
      </rPr>
      <t>3.1.2*</t>
    </r>
  </si>
  <si>
    <t>Use non-privileged accounts or roles when accessing non-security functions.</t>
  </si>
  <si>
    <t>Authorize remote execution of privileged commands and remote access to security- relevant information.</t>
  </si>
  <si>
    <t>Encrypt CUI on mobile devices and mobile computing platforms</t>
  </si>
  <si>
    <r>
      <rPr>
        <sz val="12"/>
        <rFont val="Calibri"/>
        <family val="2"/>
        <scheme val="minor"/>
      </rPr>
      <t>3.1.20*</t>
    </r>
  </si>
  <si>
    <t>Limit use of portable storage devices on external systems.</t>
  </si>
  <si>
    <r>
      <rPr>
        <sz val="12"/>
        <rFont val="Calibri"/>
        <family val="2"/>
        <scheme val="minor"/>
      </rPr>
      <t>3.1.22*</t>
    </r>
  </si>
  <si>
    <t>Ensure that personnel are trained to carry out their assigned information security- related duties and responsibilities.</t>
  </si>
  <si>
    <t>Create and retain system audit logs and records to the extent needed to enable the monitoring, analysis, investigation, and reporting of unlawful or unauthorized system activity.</t>
  </si>
  <si>
    <t>Identificiation and Authorization</t>
  </si>
  <si>
    <r>
      <rPr>
        <sz val="12"/>
        <rFont val="Calibri"/>
        <family val="2"/>
        <scheme val="minor"/>
      </rPr>
      <t>3.5.1*</t>
    </r>
  </si>
  <si>
    <r>
      <rPr>
        <sz val="12"/>
        <rFont val="Calibri"/>
        <family val="2"/>
        <scheme val="minor"/>
      </rPr>
      <t>3.5.2*</t>
    </r>
  </si>
  <si>
    <t>Authenticate (or verify) the identities of users, processes, or devices, as a prerequisite to allowing access to organizational systems.</t>
  </si>
  <si>
    <t>Use multifactor authentication (MFA) for local and network access to privileged accounts and for network access to non- privileged accounts.</t>
  </si>
  <si>
    <t>3 to 5</t>
  </si>
  <si>
    <t>Allow temporary password use for system logons with an immediate change to a permanent password.</t>
  </si>
  <si>
    <t>Store and transmit only cryptographically- protected passwords.</t>
  </si>
  <si>
    <t>Provide controls on the tools, techniques, mechanisms, and personnel used to conduct system maintenance.</t>
  </si>
  <si>
    <t>Check media containing diagnostic and test programs for malicious code before the media are used in organizational systems.</t>
  </si>
  <si>
    <t>Require multifactor authentication to establish nonlocal maintenance sessions via external network connections and terminate such connections when nonlocal maintenance is complete.</t>
  </si>
  <si>
    <r>
      <rPr>
        <sz val="12"/>
        <rFont val="Calibri"/>
        <family val="2"/>
        <scheme val="minor"/>
      </rPr>
      <t>3.8.3*</t>
    </r>
  </si>
  <si>
    <t>Screen individuals prior to authorizing access to organizational systems containing CUI.</t>
  </si>
  <si>
    <t>Ensure that organizational systems containing CUI are protected during and after personnel actions such as terminations and transfers.</t>
  </si>
  <si>
    <r>
      <rPr>
        <sz val="12"/>
        <rFont val="Calibri"/>
        <family val="2"/>
        <scheme val="minor"/>
      </rPr>
      <t>3.10.1*</t>
    </r>
  </si>
  <si>
    <t>Limit physical access to organizational systems, equipment, and the respective operating environments to authorized individuals.</t>
  </si>
  <si>
    <t>Protect and monitor the physical facility and support infrastructure for organizational systems.</t>
  </si>
  <si>
    <r>
      <rPr>
        <sz val="12"/>
        <rFont val="Calibri"/>
        <family val="2"/>
        <scheme val="minor"/>
      </rPr>
      <t>3.10.3*</t>
    </r>
  </si>
  <si>
    <t>Escort visitors and monitor visitor activity.</t>
  </si>
  <si>
    <r>
      <rPr>
        <sz val="12"/>
        <rFont val="Calibri"/>
        <family val="2"/>
        <scheme val="minor"/>
      </rPr>
      <t>3.10.4*</t>
    </r>
  </si>
  <si>
    <t>Maintain audit logs of physical access.</t>
  </si>
  <si>
    <r>
      <rPr>
        <sz val="12"/>
        <rFont val="Calibri"/>
        <family val="2"/>
        <scheme val="minor"/>
      </rPr>
      <t>3.10.5*</t>
    </r>
  </si>
  <si>
    <t>Control and manage physical access devices.</t>
  </si>
  <si>
    <t>Enforce safeguarding measures for CUI at alternate work sites.</t>
  </si>
  <si>
    <t>Periodically assess the risk to organizational operations (including mission, functions, image, or reputation), organizational assets, and individuals, resulting from the operation of organizational systems and the associated processing, storage, or transmission of CUI.</t>
  </si>
  <si>
    <t>Scan for vulnerabilities in organizational systems and applications periodically and when new vulnerabilities affecting those systems and applications are identified.</t>
  </si>
  <si>
    <t>Remediate vulnerabilities in accordance with risk assessments.</t>
  </si>
  <si>
    <t>Periodically assess the security controls in organizational systems to determine if the controls are effective in their application.</t>
  </si>
  <si>
    <t>Develop and implement plans of action designed to correct deficiencies and reduce or eliminate vulnerabilities in organizational systems.</t>
  </si>
  <si>
    <t>Monitor security controls on an ongoing basis to ensure the continued effectiveness of the controls.</t>
  </si>
  <si>
    <t>Develop, document, and periodically update system security plans that describe system boundaries, system environments of operation, how security requirements are implemented, and the relationships with or connections to other systems.</t>
  </si>
  <si>
    <t>NA</t>
  </si>
  <si>
    <r>
      <rPr>
        <sz val="12"/>
        <rFont val="Calibri"/>
        <family val="2"/>
        <scheme val="minor"/>
      </rPr>
      <t>The absence of a system security plan would result in a finding that ‘an assessment could not be completed due to incomplete information and noncompliance with
DFARS clause 252.204-7012.’</t>
    </r>
  </si>
  <si>
    <r>
      <rPr>
        <sz val="12"/>
        <rFont val="Calibri"/>
        <family val="2"/>
        <scheme val="minor"/>
      </rPr>
      <t>3.13.1*</t>
    </r>
  </si>
  <si>
    <t>Monitor, control, and protect communications (i.e., information transmitted or received by organizational systems) at the external boundaries and key internal boundaries of organizational systems.</t>
  </si>
  <si>
    <t>Employ architectural designs, software development techniques, and systems engineering principles that promote effective information security within organizational systems.</t>
  </si>
  <si>
    <t>Separate user functionality from system management functionality.</t>
  </si>
  <si>
    <t>Prevent unauthorized and unintended information transfer via shared system resources.</t>
  </si>
  <si>
    <r>
      <rPr>
        <sz val="12"/>
        <rFont val="Calibri"/>
        <family val="2"/>
        <scheme val="minor"/>
      </rPr>
      <t>3.13.5*</t>
    </r>
  </si>
  <si>
    <t>Implement subnetworks for publicly accessible system components that are physically or logically separated from internal networks.</t>
  </si>
  <si>
    <t>Prevent remote devices from simultaneously establishing non-remote connections with organizational systems and communicating via some other connection to resources in external networks (i.e., split tunneling).</t>
  </si>
  <si>
    <t>Establish and manage cryptographic keys for cryptography employed in organizational systems.</t>
  </si>
  <si>
    <t>Employ FIPS-validated cryptography when used to protect the confidentiality of CUI.</t>
  </si>
  <si>
    <t>Control and monitor the use of Voice over Internet Protocol (VoIP) technologies.</t>
  </si>
  <si>
    <t>Protect the authenticity of communications sessions.</t>
  </si>
  <si>
    <t>Protect the confidentiality of CUI at rest.</t>
  </si>
  <si>
    <r>
      <rPr>
        <sz val="12"/>
        <rFont val="Calibri"/>
        <family val="2"/>
        <scheme val="minor"/>
      </rPr>
      <t>3.14.1*</t>
    </r>
  </si>
  <si>
    <r>
      <rPr>
        <sz val="12"/>
        <rFont val="Calibri"/>
        <family val="2"/>
        <scheme val="minor"/>
      </rPr>
      <t>3.14.2*</t>
    </r>
  </si>
  <si>
    <t>Provide protection from malicious code at designated locations within organizational systems.</t>
  </si>
  <si>
    <t>Monitor system security alerts and advisories and take action in response.</t>
  </si>
  <si>
    <r>
      <rPr>
        <sz val="12"/>
        <rFont val="Calibri"/>
        <family val="2"/>
        <scheme val="minor"/>
      </rPr>
      <t>3.14.4*</t>
    </r>
  </si>
  <si>
    <t>Update malicious code protection mechanisms when new releases are available.</t>
  </si>
  <si>
    <r>
      <rPr>
        <sz val="12"/>
        <rFont val="Calibri"/>
        <family val="2"/>
        <scheme val="minor"/>
      </rPr>
      <t>3.14.5*</t>
    </r>
  </si>
  <si>
    <t>Perform periodic scans of organizational systems and real-time scans of files from external sources as files are downloaded, opened, or executed.</t>
  </si>
  <si>
    <t>Monitor organizational systems, including inbound and outbound communications traffic, to detect attacks and indicators of potential attacks.</t>
  </si>
  <si>
    <t>Identify unauthorized use of organizational systems</t>
  </si>
  <si>
    <t>* Basic safeguarding requirements and procedures to protect covered contractor information systems per Federal Acquisition Regulation (FAR) clause 52.204-21, Basic Safeguarding of Covered Contractor Information Systems.</t>
  </si>
  <si>
    <t>Fully Implemented</t>
  </si>
  <si>
    <t>Implementation Begun</t>
  </si>
  <si>
    <t>FAR and Above Order</t>
  </si>
  <si>
    <t>NIST SP 
800-171 Control</t>
  </si>
  <si>
    <t>NIST Sort Order</t>
  </si>
  <si>
    <t>NIST SP 800-171 Basic or Derived</t>
  </si>
  <si>
    <t>CMMC Domain Abbrev.</t>
  </si>
  <si>
    <t>CMMC Domain Desc.</t>
  </si>
  <si>
    <t>CMMC Practice</t>
  </si>
  <si>
    <t>NIST Requirement</t>
  </si>
  <si>
    <t>NIST Family/CMMC Domain</t>
  </si>
  <si>
    <t>Implementation Planned</t>
  </si>
  <si>
    <t>Basic</t>
  </si>
  <si>
    <t>AC</t>
  </si>
  <si>
    <t>Access Cont</t>
  </si>
  <si>
    <t>Not Yet Addressed</t>
  </si>
  <si>
    <t>AT</t>
  </si>
  <si>
    <t>Derived</t>
  </si>
  <si>
    <t>AU</t>
  </si>
  <si>
    <t>Autdit and Accountability</t>
  </si>
  <si>
    <t>CM</t>
  </si>
  <si>
    <t>IA</t>
  </si>
  <si>
    <t>Implemented for Remote and Privileged Users</t>
  </si>
  <si>
    <t>IR</t>
  </si>
  <si>
    <t>MA</t>
  </si>
  <si>
    <t>MP</t>
  </si>
  <si>
    <t>PS</t>
  </si>
  <si>
    <t>PE</t>
  </si>
  <si>
    <t>RA</t>
  </si>
  <si>
    <t>All CUI is encrypted using FIPS-validated cryptography</t>
  </si>
  <si>
    <t>CA</t>
  </si>
  <si>
    <t>CUI is encrypted but not using FIPS-validated cryptography</t>
  </si>
  <si>
    <t>SC</t>
  </si>
  <si>
    <t>System and Communication Protection</t>
  </si>
  <si>
    <t>CUI is not encrypted</t>
  </si>
  <si>
    <t>SI</t>
  </si>
  <si>
    <t>800-171 Basic Controls</t>
  </si>
  <si>
    <t>IN ADDITION, THIS TOOL IS PROVIDED BY THE COPYRIGHT HOLDERS AND CONTRIBUTORS "AS IS" AND ANY EXPRESS OR IMPLIED WARRANTIES, INCLUDING, BUT NOT LIMITED TO, THE IMPLIED WARRANTIES OF MERCHANTABILITY AND FITNESS FOR A PARTICULAR PURPOSE ARE DISCLAIMED. IN NO EVENT SHALL THE COPYRIGHT HOLDER OR CONTRIBUTORS BE LIABLE FOR ANY DIRECT, INDIRECT, INCIDENTAL, SPECIAL, EXEMPLARY, OR CONSEQUENTIAL DAMAGES (INCLUDING, BUT NOT LIMITED TO, PROCUREMENT OF SUBSTITUTE GOODS OR SERVICES; LOSS OF USE, DATA, OR PROFITS; OR BUSINESS INTERRUPTION) HOWEVER CAUSED AND ON ANY THEORY OF LIABILITY, WHETHER IN CONTRACT, STRICT LIABILITY, OR TORT (INCLUDING NEGLIGENCE OR OTHERWISE) ARISING IN ANY WAY OUT OF THE USE OF THIS SOFTWARE, EVEN IF ADVISED OF THE POSSIBILITY OF SUCH DAMAGE.</t>
  </si>
  <si>
    <t>Not Permitted</t>
  </si>
  <si>
    <t>No</t>
  </si>
  <si>
    <t>Yes - Admins and privileged users (3 points)</t>
  </si>
  <si>
    <t>Yes - All employees, including senior mgmt (5 points)</t>
  </si>
  <si>
    <t>Yes - without role-based access definitions (3 points)</t>
  </si>
  <si>
    <t>Yes - with role-based information access definitions (5 points)</t>
  </si>
  <si>
    <t>No (3 points)</t>
  </si>
  <si>
    <t>Yes - WiFi is part of our network</t>
  </si>
  <si>
    <t xml:space="preserve">Yes - WiFi goes to a guest network separate from our internal network (3 points) </t>
  </si>
  <si>
    <t>Yes - without objectives (3 points)</t>
  </si>
  <si>
    <t>Yes - with objectives (8 points)</t>
  </si>
  <si>
    <t>Yes - Partial/incomplete (3 points)</t>
  </si>
  <si>
    <t>Yes - Comprehensive (8 points)</t>
  </si>
  <si>
    <t>Incoming</t>
  </si>
  <si>
    <t>Internal - Subsystems Only</t>
  </si>
  <si>
    <t>Internal - To Cloud Provider</t>
  </si>
  <si>
    <t>Internal - From Cloud Provider</t>
  </si>
  <si>
    <t>Outgoing</t>
  </si>
  <si>
    <t>Change(s)</t>
  </si>
  <si>
    <t>Added Media Library and Media Access Log Worksheets</t>
  </si>
  <si>
    <t>2022-08a</t>
  </si>
  <si>
    <t>Added DIY/Outsource/Hybrid deisgnations to Requirements and Objectives; Added missing objective in 3.12.1; Added Roles worksheet; Added the Privileged Accounts worksheet; Added fields to the Hardware and Software Inventory Worksheets; Added the CUI Sources and Destinations Worksheet.</t>
  </si>
  <si>
    <t>2022-08b</t>
  </si>
  <si>
    <t>Added date reviewed and reviewed by fields to many of the worksheets.</t>
  </si>
  <si>
    <t>2022-08v</t>
  </si>
  <si>
    <t>Added user account creation and termination date fields.</t>
  </si>
  <si>
    <t>2023.02a</t>
  </si>
  <si>
    <t>Added automated FAR and Above and SPRS scoring to the SSP page.  Fixed an error in previous score calculation.  Reorganized worksheet tabs and added color to simply navigation.  Reorganized the Introduction tab and added explanatory information.</t>
  </si>
  <si>
    <t xml:space="preserve">Copyright 2021-2026, CMMC Information Institute, Inc. dba "CUI Institute".  Released under the Creative Commons CC-BY-SA license.  
</t>
  </si>
  <si>
    <t>This Tool was created through the generous support of the CUI Institute's donors and sponsors.  Please click here to make a tax-deductable donation to the Institute.  Even small donations help us offset the cost of providing valuable resources like this Tool.  If you are interested in sponsoring the Institute, please contact us at info@CUIInstitute.org.</t>
  </si>
  <si>
    <t>This tool was created by the CUI Institute and is released under the Creative Commons CC-BY-ND license.</t>
  </si>
  <si>
    <t>Copyright 2021-2026 CMMC Information Institute, Inc. dba "CUI Institute".  All Rights Reserved.</t>
  </si>
  <si>
    <t>Welcome!  This Tool is designed to provide guidance to government contractors who handle Controlled Unclassified Information as they try to meet the requirements in NIST SP 800-171.  The Tool allows you to perform a self-assessment, record the results, and create Plans of Action and Milestones ("POA&amp;Ms") for requirements that are not met.  This Tool also automatically calculates the DoD Assessment Methodology score (also called the SPRS score) based on the self-assessment results.  This Tool will be most beneficial to small businesses with a limited number of employees and a small IT infrastructure.  As the organization grows, we suggest migrating to a more robust GRC platform to better build and manage your cybersecurity and compliance programs.</t>
  </si>
  <si>
    <t>[See CUIInstitute.org for document templates]</t>
  </si>
  <si>
    <t>The System Overview &amp; SSP Preamble, SSP - DoDAM &amp; SPRS Score, and POA&amp;Ms worksheets are required to submit a SPRS score.  As you conduct your gap assessment (on the SSP - DoD SPRS &amp; FAR and Above worksheet), you will note that your organization is expected to have certain lists and other such information.  The following worksheets help you build those lists.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</si>
</sst>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45"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rgb="FF000000"/>
      <name val="Calibri"/>
      <family val="2"/>
      <scheme val="minor"/>
    </font>
    <font>
      <b/>
      <sz val="12"/>
      <color rgb="FF000000"/>
      <name val="Calibri"/>
      <family val="2"/>
      <scheme val="minor"/>
    </font>
    <font>
      <b/>
      <sz val="12"/>
      <name val="Calibri"/>
      <family val="2"/>
      <scheme val="minor"/>
    </font>
    <font>
      <sz val="12"/>
      <name val="Calibri"/>
      <family val="2"/>
      <scheme val="minor"/>
    </font>
    <font>
      <sz val="14"/>
      <name val="Calibri"/>
      <family val="2"/>
      <scheme val="minor"/>
    </font>
    <font>
      <b/>
      <sz val="12"/>
      <color rgb="FF444444"/>
      <name val="Calibri"/>
      <family val="2"/>
      <scheme val="minor"/>
    </font>
    <font>
      <b/>
      <sz val="12"/>
      <color rgb="FF3771C8"/>
      <name val="Calibri"/>
      <family val="2"/>
      <scheme val="minor"/>
    </font>
    <font>
      <b/>
      <sz val="11"/>
      <color rgb="FFA02C2C"/>
      <name val="Arial"/>
      <family val="2"/>
    </font>
    <font>
      <sz val="14"/>
      <color rgb="FF000000"/>
      <name val="Calibri"/>
      <family val="2"/>
      <scheme val="minor"/>
    </font>
    <font>
      <b/>
      <sz val="14"/>
      <color rgb="FF000000"/>
      <name val="Calibri"/>
      <family val="2"/>
      <scheme val="minor"/>
    </font>
    <font>
      <sz val="10"/>
      <color rgb="FF000000"/>
      <name val="Times New Roman"/>
      <family val="1"/>
    </font>
    <font>
      <b/>
      <sz val="11"/>
      <color theme="1"/>
      <name val="Calibri"/>
      <family val="2"/>
      <scheme val="minor"/>
    </font>
    <font>
      <sz val="12"/>
      <color theme="1"/>
      <name val="Calibri"/>
      <family val="2"/>
      <scheme val="minor"/>
    </font>
    <font>
      <sz val="11"/>
      <color rgb="FF000000"/>
      <name val="Calibri"/>
      <family val="2"/>
      <scheme val="minor"/>
    </font>
    <font>
      <b/>
      <sz val="11"/>
      <name val="Calibri"/>
      <family val="2"/>
      <scheme val="minor"/>
    </font>
    <font>
      <b/>
      <sz val="11"/>
      <color rgb="FF000000"/>
      <name val="Calibri"/>
      <family val="2"/>
      <scheme val="minor"/>
    </font>
    <font>
      <sz val="11"/>
      <name val="Calibri"/>
      <family val="2"/>
      <scheme val="minor"/>
    </font>
    <font>
      <sz val="36"/>
      <color theme="1"/>
      <name val="Calibri"/>
      <family val="2"/>
      <scheme val="minor"/>
    </font>
    <font>
      <sz val="10"/>
      <color rgb="FF000000"/>
      <name val="Calibri"/>
      <family val="2"/>
      <scheme val="minor"/>
    </font>
    <font>
      <b/>
      <sz val="10"/>
      <color rgb="FF000000"/>
      <name val="Calibri"/>
      <family val="2"/>
      <scheme val="minor"/>
    </font>
    <font>
      <u/>
      <sz val="10"/>
      <color theme="10"/>
      <name val="Times New Roman"/>
      <family val="1"/>
    </font>
    <font>
      <u/>
      <sz val="10"/>
      <color theme="10"/>
      <name val="Calibri"/>
      <family val="2"/>
      <scheme val="minor"/>
    </font>
    <font>
      <b/>
      <sz val="10"/>
      <color rgb="FFFF0000"/>
      <name val="Calibri"/>
      <family val="2"/>
      <scheme val="minor"/>
    </font>
    <font>
      <b/>
      <sz val="9"/>
      <color rgb="FFFF0000"/>
      <name val="Calibri"/>
      <family val="2"/>
      <scheme val="minor"/>
    </font>
    <font>
      <u/>
      <sz val="10"/>
      <name val="Calibri"/>
      <family val="2"/>
      <scheme val="minor"/>
    </font>
    <font>
      <sz val="10"/>
      <name val="Calibri"/>
      <family val="2"/>
      <scheme val="minor"/>
    </font>
    <font>
      <b/>
      <u/>
      <sz val="12"/>
      <name val="Calibri"/>
      <family val="2"/>
      <scheme val="minor"/>
    </font>
    <font>
      <u/>
      <sz val="11"/>
      <color theme="10"/>
      <name val="Calibri"/>
      <family val="2"/>
      <scheme val="minor"/>
    </font>
    <font>
      <b/>
      <sz val="10"/>
      <color rgb="FF000000"/>
      <name val="Times New Roman"/>
      <family val="1"/>
    </font>
    <font>
      <u/>
      <sz val="14"/>
      <color rgb="FF000000"/>
      <name val="Calibri"/>
      <family val="2"/>
      <scheme val="minor"/>
    </font>
    <font>
      <b/>
      <sz val="10"/>
      <color rgb="FFC00000"/>
      <name val="Calibri"/>
      <family val="2"/>
      <scheme val="minor"/>
    </font>
    <font>
      <b/>
      <u/>
      <sz val="10"/>
      <color rgb="FF000000"/>
      <name val="Calibri"/>
      <family val="2"/>
      <scheme val="minor"/>
    </font>
    <font>
      <u/>
      <sz val="14"/>
      <color theme="10"/>
      <name val="Calibri"/>
      <family val="2"/>
      <scheme val="minor"/>
    </font>
    <font>
      <sz val="12"/>
      <color rgb="FF000000"/>
      <name val="Calibri"/>
      <family val="2"/>
    </font>
    <font>
      <b/>
      <sz val="12"/>
      <color rgb="FF000000"/>
      <name val="Calibri"/>
      <family val="2"/>
    </font>
    <font>
      <b/>
      <sz val="18"/>
      <color theme="1"/>
      <name val="Calibri"/>
      <family val="2"/>
      <scheme val="minor"/>
    </font>
    <font>
      <b/>
      <sz val="20"/>
      <color theme="1"/>
      <name val="Calibri"/>
      <family val="2"/>
      <scheme val="minor"/>
    </font>
    <font>
      <b/>
      <sz val="36"/>
      <color theme="1"/>
      <name val="Calibri"/>
      <family val="2"/>
      <scheme val="minor"/>
    </font>
    <font>
      <b/>
      <sz val="12"/>
      <color rgb="FF4C2E72"/>
      <name val="Calibri"/>
      <family val="2"/>
      <scheme val="minor"/>
    </font>
    <font>
      <b/>
      <sz val="12"/>
      <color rgb="FF4C2E72"/>
      <name val="Calibri (Body)"/>
    </font>
  </fonts>
  <fills count="20">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FFDD55"/>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2FA90"/>
        <bgColor indexed="64"/>
      </patternFill>
    </fill>
    <fill>
      <patternFill patternType="solid">
        <fgColor rgb="FFD9D9D9"/>
        <bgColor indexed="64"/>
      </patternFill>
    </fill>
    <fill>
      <patternFill patternType="solid">
        <fgColor rgb="FFFFFFFF"/>
        <bgColor indexed="64"/>
      </patternFill>
    </fill>
    <fill>
      <patternFill patternType="solid">
        <fgColor rgb="FFFFFF0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theme="3" tint="0.7999816888943144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bottom style="thin">
        <color indexed="64"/>
      </bottom>
      <diagonal/>
    </border>
  </borders>
  <cellStyleXfs count="7">
    <xf numFmtId="0" fontId="0" fillId="0" borderId="0"/>
    <xf numFmtId="0" fontId="15" fillId="0" borderId="0"/>
    <xf numFmtId="0" fontId="4" fillId="0" borderId="0"/>
    <xf numFmtId="0" fontId="17" fillId="0" borderId="0"/>
    <xf numFmtId="0" fontId="25" fillId="0" borderId="0" applyNumberFormat="0" applyFill="0" applyBorder="0" applyAlignment="0" applyProtection="0"/>
    <xf numFmtId="0" fontId="3" fillId="0" borderId="0"/>
    <xf numFmtId="0" fontId="2" fillId="0" borderId="0"/>
  </cellStyleXfs>
  <cellXfs count="1286">
    <xf numFmtId="0" fontId="0" fillId="0" borderId="0" xfId="0" applyAlignment="1">
      <alignment horizontal="left" vertical="top"/>
    </xf>
    <xf numFmtId="0" fontId="5" fillId="0" borderId="0" xfId="0" applyFont="1" applyAlignment="1">
      <alignment horizontal="left" vertical="top"/>
    </xf>
    <xf numFmtId="0" fontId="5" fillId="0" borderId="1" xfId="0" applyFont="1" applyBorder="1" applyAlignment="1" applyProtection="1">
      <alignment horizontal="left" vertical="top" wrapText="1"/>
      <protection locked="0"/>
    </xf>
    <xf numFmtId="0" fontId="5" fillId="0" borderId="1" xfId="0"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15" fontId="5" fillId="0" borderId="1" xfId="0" applyNumberFormat="1" applyFont="1" applyBorder="1" applyAlignment="1" applyProtection="1">
      <alignment vertical="center" wrapText="1"/>
      <protection locked="0"/>
    </xf>
    <xf numFmtId="0" fontId="8" fillId="0" borderId="1" xfId="0" applyFont="1" applyBorder="1" applyAlignment="1" applyProtection="1">
      <alignment horizontal="left" vertical="top" wrapText="1"/>
      <protection locked="0"/>
    </xf>
    <xf numFmtId="0" fontId="5" fillId="0" borderId="1" xfId="0" applyFont="1" applyBorder="1" applyAlignment="1" applyProtection="1">
      <alignment horizontal="left" wrapText="1"/>
      <protection locked="0"/>
    </xf>
    <xf numFmtId="0" fontId="5" fillId="0" borderId="1" xfId="0" applyFont="1" applyBorder="1" applyAlignment="1" applyProtection="1">
      <alignment wrapText="1"/>
      <protection locked="0"/>
    </xf>
    <xf numFmtId="0" fontId="5" fillId="0" borderId="1" xfId="0" applyFont="1" applyBorder="1" applyAlignment="1" applyProtection="1">
      <alignment horizontal="left" vertical="top"/>
      <protection locked="0"/>
    </xf>
    <xf numFmtId="0" fontId="5" fillId="0" borderId="1" xfId="0" applyFont="1" applyBorder="1" applyAlignment="1" applyProtection="1">
      <alignment vertical="top" wrapText="1"/>
      <protection locked="0"/>
    </xf>
    <xf numFmtId="0" fontId="5" fillId="0" borderId="25" xfId="0" applyFont="1" applyBorder="1" applyAlignment="1" applyProtection="1">
      <alignment horizontal="left"/>
      <protection locked="0"/>
    </xf>
    <xf numFmtId="0" fontId="5" fillId="0" borderId="26" xfId="0" applyFont="1" applyBorder="1" applyAlignment="1" applyProtection="1">
      <alignment horizontal="left"/>
      <protection locked="0"/>
    </xf>
    <xf numFmtId="0" fontId="5" fillId="0" borderId="31" xfId="0" applyFont="1" applyBorder="1" applyAlignment="1" applyProtection="1">
      <alignment horizontal="left" vertical="center" wrapText="1"/>
      <protection locked="0"/>
    </xf>
    <xf numFmtId="0" fontId="5" fillId="0" borderId="31" xfId="0" applyFont="1" applyBorder="1" applyAlignment="1" applyProtection="1">
      <alignment vertical="center" wrapText="1"/>
      <protection locked="0"/>
    </xf>
    <xf numFmtId="0" fontId="5" fillId="0" borderId="36" xfId="0" applyFont="1" applyBorder="1" applyAlignment="1" applyProtection="1">
      <alignment horizontal="left"/>
      <protection locked="0"/>
    </xf>
    <xf numFmtId="0" fontId="5" fillId="2" borderId="36" xfId="0" applyFont="1" applyFill="1" applyBorder="1" applyAlignment="1">
      <alignment horizontal="left" wrapText="1"/>
    </xf>
    <xf numFmtId="14" fontId="5" fillId="2" borderId="37" xfId="0" applyNumberFormat="1" applyFont="1" applyFill="1" applyBorder="1" applyAlignment="1">
      <alignment horizontal="left"/>
    </xf>
    <xf numFmtId="0" fontId="12" fillId="0" borderId="0" xfId="0" applyFont="1" applyAlignment="1">
      <alignment vertical="top" wrapText="1"/>
    </xf>
    <xf numFmtId="0" fontId="13" fillId="0" borderId="0" xfId="0" applyFont="1" applyAlignment="1">
      <alignment vertical="top" wrapText="1"/>
    </xf>
    <xf numFmtId="0" fontId="5" fillId="2" borderId="32" xfId="0" applyFont="1" applyFill="1" applyBorder="1" applyAlignment="1">
      <alignment vertical="center" wrapText="1"/>
    </xf>
    <xf numFmtId="0" fontId="5" fillId="2" borderId="9" xfId="0" applyFont="1" applyFill="1" applyBorder="1" applyAlignment="1">
      <alignment vertical="center" wrapText="1"/>
    </xf>
    <xf numFmtId="0" fontId="6" fillId="3" borderId="28" xfId="0" applyFont="1" applyFill="1" applyBorder="1" applyAlignment="1">
      <alignment horizontal="center" wrapText="1"/>
    </xf>
    <xf numFmtId="0" fontId="6" fillId="3" borderId="29" xfId="0" applyFont="1" applyFill="1" applyBorder="1" applyAlignment="1">
      <alignment horizontal="center" wrapText="1"/>
    </xf>
    <xf numFmtId="0" fontId="0" fillId="0" borderId="30" xfId="0" applyBorder="1" applyAlignment="1" applyProtection="1">
      <alignment horizontal="left" vertical="top"/>
      <protection locked="0"/>
    </xf>
    <xf numFmtId="0" fontId="0" fillId="0" borderId="31" xfId="0" applyBorder="1" applyAlignment="1" applyProtection="1">
      <alignment horizontal="left" vertical="top"/>
      <protection locked="0"/>
    </xf>
    <xf numFmtId="0" fontId="0" fillId="0" borderId="32" xfId="0" applyBorder="1" applyAlignment="1" applyProtection="1">
      <alignment horizontal="left" vertical="top"/>
      <protection locked="0"/>
    </xf>
    <xf numFmtId="0" fontId="0" fillId="0" borderId="8" xfId="0" applyBorder="1" applyAlignment="1" applyProtection="1">
      <alignment horizontal="left" vertical="top"/>
      <protection locked="0"/>
    </xf>
    <xf numFmtId="0" fontId="0" fillId="0" borderId="1" xfId="0" applyBorder="1" applyAlignment="1" applyProtection="1">
      <alignment horizontal="left" vertical="top"/>
      <protection locked="0"/>
    </xf>
    <xf numFmtId="0" fontId="0" fillId="0" borderId="9" xfId="0"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11" xfId="0" applyBorder="1" applyAlignment="1" applyProtection="1">
      <alignment horizontal="left" vertical="top"/>
      <protection locked="0"/>
    </xf>
    <xf numFmtId="0" fontId="0" fillId="0" borderId="12" xfId="0" applyBorder="1" applyAlignment="1" applyProtection="1">
      <alignment horizontal="left" vertical="top"/>
      <protection locked="0"/>
    </xf>
    <xf numFmtId="0" fontId="0" fillId="0" borderId="0" xfId="0" applyAlignment="1" applyProtection="1">
      <alignment horizontal="left" vertical="top"/>
      <protection locked="0"/>
    </xf>
    <xf numFmtId="0" fontId="8" fillId="2" borderId="31" xfId="0" applyFont="1" applyFill="1" applyBorder="1" applyAlignment="1">
      <alignment horizontal="left" vertical="top" wrapText="1"/>
    </xf>
    <xf numFmtId="1" fontId="5" fillId="2" borderId="31" xfId="0" applyNumberFormat="1" applyFont="1" applyFill="1" applyBorder="1" applyAlignment="1">
      <alignment horizontal="center" vertical="top" shrinkToFit="1"/>
    </xf>
    <xf numFmtId="0" fontId="5" fillId="2" borderId="31" xfId="0" applyFont="1" applyFill="1" applyBorder="1" applyAlignment="1">
      <alignment horizontal="left" vertical="center" wrapText="1"/>
    </xf>
    <xf numFmtId="0" fontId="8" fillId="2" borderId="1" xfId="0" applyFont="1" applyFill="1" applyBorder="1" applyAlignment="1">
      <alignment horizontal="left" vertical="top" wrapText="1"/>
    </xf>
    <xf numFmtId="1" fontId="5" fillId="2" borderId="1" xfId="0" applyNumberFormat="1" applyFont="1" applyFill="1" applyBorder="1" applyAlignment="1">
      <alignment horizontal="center" vertical="top" shrinkToFit="1"/>
    </xf>
    <xf numFmtId="0" fontId="5" fillId="2" borderId="1" xfId="0" applyFont="1" applyFill="1" applyBorder="1" applyAlignment="1">
      <alignment horizontal="left" vertical="center" wrapText="1"/>
    </xf>
    <xf numFmtId="0" fontId="5" fillId="2" borderId="1" xfId="0" applyFont="1" applyFill="1" applyBorder="1" applyAlignment="1">
      <alignment horizontal="left" wrapText="1"/>
    </xf>
    <xf numFmtId="0" fontId="5" fillId="2" borderId="1" xfId="0" applyFont="1" applyFill="1" applyBorder="1" applyAlignment="1">
      <alignment horizontal="left" vertical="top" wrapText="1"/>
    </xf>
    <xf numFmtId="0" fontId="8" fillId="2" borderId="1" xfId="0" applyFont="1" applyFill="1" applyBorder="1" applyAlignment="1">
      <alignment horizontal="center" vertical="top" wrapText="1"/>
    </xf>
    <xf numFmtId="0" fontId="6" fillId="3" borderId="27" xfId="0" applyFont="1" applyFill="1" applyBorder="1" applyAlignment="1">
      <alignment horizontal="center" wrapText="1"/>
    </xf>
    <xf numFmtId="0" fontId="5" fillId="0" borderId="0" xfId="1" applyFont="1" applyAlignment="1">
      <alignment horizontal="left" vertical="top"/>
    </xf>
    <xf numFmtId="0" fontId="5" fillId="0" borderId="4" xfId="1" applyFont="1" applyBorder="1" applyAlignment="1">
      <alignment horizontal="left" vertical="top"/>
    </xf>
    <xf numFmtId="0" fontId="5" fillId="0" borderId="3" xfId="1" applyFont="1" applyBorder="1" applyAlignment="1">
      <alignment horizontal="left" vertical="top"/>
    </xf>
    <xf numFmtId="0" fontId="5" fillId="0" borderId="2" xfId="1" applyFont="1" applyBorder="1" applyAlignment="1">
      <alignment horizontal="left" vertical="top"/>
    </xf>
    <xf numFmtId="0" fontId="5" fillId="0" borderId="13" xfId="1" applyFont="1" applyBorder="1" applyAlignment="1">
      <alignment horizontal="left" vertical="top"/>
    </xf>
    <xf numFmtId="0" fontId="7" fillId="3" borderId="28" xfId="0" applyFont="1" applyFill="1" applyBorder="1" applyAlignment="1">
      <alignment horizontal="center" wrapText="1"/>
    </xf>
    <xf numFmtId="0" fontId="8" fillId="2" borderId="23" xfId="0" applyFont="1" applyFill="1" applyBorder="1" applyAlignment="1">
      <alignment horizontal="left" vertical="top" wrapText="1"/>
    </xf>
    <xf numFmtId="1" fontId="5" fillId="2" borderId="23" xfId="0" applyNumberFormat="1" applyFont="1" applyFill="1" applyBorder="1" applyAlignment="1">
      <alignment horizontal="center" vertical="top" shrinkToFit="1"/>
    </xf>
    <xf numFmtId="0" fontId="5" fillId="2" borderId="23" xfId="0" applyFont="1" applyFill="1" applyBorder="1" applyAlignment="1">
      <alignment horizontal="left" vertical="center" wrapText="1"/>
    </xf>
    <xf numFmtId="0" fontId="5" fillId="0" borderId="23" xfId="0" applyFont="1" applyBorder="1" applyAlignment="1" applyProtection="1">
      <alignment horizontal="left" vertical="center" wrapText="1"/>
      <protection locked="0"/>
    </xf>
    <xf numFmtId="0" fontId="5" fillId="0" borderId="23" xfId="0" applyFont="1" applyBorder="1" applyAlignment="1" applyProtection="1">
      <alignment vertical="center" wrapText="1"/>
      <protection locked="0"/>
    </xf>
    <xf numFmtId="0" fontId="5" fillId="2" borderId="24" xfId="0" applyFont="1" applyFill="1" applyBorder="1" applyAlignment="1">
      <alignment vertical="center" wrapText="1"/>
    </xf>
    <xf numFmtId="0" fontId="14" fillId="5" borderId="0" xfId="0" applyFont="1" applyFill="1" applyAlignment="1">
      <alignment horizontal="center" vertical="top"/>
    </xf>
    <xf numFmtId="0" fontId="6" fillId="5" borderId="0" xfId="0" applyFont="1" applyFill="1" applyAlignment="1">
      <alignment horizontal="center" wrapText="1"/>
    </xf>
    <xf numFmtId="14" fontId="5" fillId="5" borderId="0" xfId="0" applyNumberFormat="1" applyFont="1" applyFill="1" applyAlignment="1">
      <alignment horizontal="left"/>
    </xf>
    <xf numFmtId="0" fontId="0" fillId="5" borderId="0" xfId="0" applyFill="1" applyAlignment="1">
      <alignment horizontal="left" vertical="top"/>
    </xf>
    <xf numFmtId="0" fontId="12" fillId="5" borderId="0" xfId="0" applyFont="1" applyFill="1" applyAlignment="1">
      <alignment vertical="top" wrapText="1"/>
    </xf>
    <xf numFmtId="0" fontId="5" fillId="5" borderId="0" xfId="0" applyFont="1" applyFill="1" applyAlignment="1">
      <alignment horizontal="left" vertical="top"/>
    </xf>
    <xf numFmtId="0" fontId="5" fillId="2" borderId="41" xfId="0" applyFont="1" applyFill="1" applyBorder="1" applyAlignment="1">
      <alignment horizontal="left" vertical="top" wrapText="1"/>
    </xf>
    <xf numFmtId="0" fontId="5" fillId="2" borderId="42" xfId="0" applyFont="1" applyFill="1" applyBorder="1" applyAlignment="1">
      <alignment horizontal="left" vertical="top" wrapText="1"/>
    </xf>
    <xf numFmtId="0" fontId="8" fillId="2" borderId="42" xfId="0" applyFont="1" applyFill="1" applyBorder="1" applyAlignment="1">
      <alignment horizontal="left" vertical="top" wrapText="1"/>
    </xf>
    <xf numFmtId="164" fontId="5" fillId="2" borderId="42" xfId="0" applyNumberFormat="1" applyFont="1" applyFill="1" applyBorder="1" applyAlignment="1">
      <alignment horizontal="left" vertical="top" shrinkToFit="1"/>
    </xf>
    <xf numFmtId="0" fontId="8" fillId="2" borderId="43" xfId="0" applyFont="1" applyFill="1" applyBorder="1" applyAlignment="1">
      <alignment horizontal="left" vertical="top" wrapText="1"/>
    </xf>
    <xf numFmtId="0" fontId="8" fillId="2" borderId="41" xfId="0" applyFont="1" applyFill="1" applyBorder="1" applyAlignment="1">
      <alignment horizontal="left" vertical="top" wrapText="1"/>
    </xf>
    <xf numFmtId="0" fontId="5" fillId="2" borderId="31" xfId="0" applyFont="1" applyFill="1" applyBorder="1" applyAlignment="1">
      <alignment horizontal="left" vertical="top" wrapText="1"/>
    </xf>
    <xf numFmtId="0" fontId="5" fillId="0" borderId="31" xfId="0" applyFont="1" applyBorder="1" applyAlignment="1" applyProtection="1">
      <alignment horizontal="left" vertical="top" wrapText="1"/>
      <protection locked="0"/>
    </xf>
    <xf numFmtId="0" fontId="5" fillId="0" borderId="31" xfId="0" applyFont="1" applyBorder="1" applyAlignment="1" applyProtection="1">
      <alignment horizontal="left" vertical="top"/>
      <protection locked="0"/>
    </xf>
    <xf numFmtId="0" fontId="5" fillId="2" borderId="44" xfId="0" applyFont="1" applyFill="1" applyBorder="1" applyAlignment="1">
      <alignment horizontal="left" vertical="top" wrapText="1"/>
    </xf>
    <xf numFmtId="0" fontId="8" fillId="2" borderId="6" xfId="0" applyFont="1" applyFill="1" applyBorder="1" applyAlignment="1">
      <alignment horizontal="left" vertical="top" wrapText="1"/>
    </xf>
    <xf numFmtId="1" fontId="5" fillId="2" borderId="6" xfId="0" applyNumberFormat="1" applyFont="1" applyFill="1" applyBorder="1" applyAlignment="1">
      <alignment horizontal="center" vertical="top" shrinkToFit="1"/>
    </xf>
    <xf numFmtId="0" fontId="5" fillId="2" borderId="6" xfId="0" applyFont="1" applyFill="1" applyBorder="1" applyAlignment="1">
      <alignment horizontal="left" vertical="center" wrapText="1"/>
    </xf>
    <xf numFmtId="0" fontId="5" fillId="0" borderId="6" xfId="0" applyFont="1" applyBorder="1" applyAlignment="1" applyProtection="1">
      <alignment horizontal="left" vertical="center" wrapText="1"/>
      <protection locked="0"/>
    </xf>
    <xf numFmtId="0" fontId="5" fillId="0" borderId="6" xfId="0" applyFont="1" applyBorder="1" applyAlignment="1" applyProtection="1">
      <alignment vertical="center" wrapText="1"/>
      <protection locked="0"/>
    </xf>
    <xf numFmtId="14" fontId="5" fillId="0" borderId="6" xfId="0" applyNumberFormat="1" applyFont="1" applyBorder="1" applyAlignment="1" applyProtection="1">
      <alignment vertical="center" wrapText="1"/>
      <protection locked="0"/>
    </xf>
    <xf numFmtId="0" fontId="5" fillId="2" borderId="7" xfId="0" applyFont="1" applyFill="1" applyBorder="1" applyAlignment="1">
      <alignment vertical="center" wrapText="1"/>
    </xf>
    <xf numFmtId="0" fontId="5" fillId="2" borderId="45" xfId="0" applyFont="1" applyFill="1" applyBorder="1" applyAlignment="1">
      <alignment horizontal="left" vertical="top" wrapText="1"/>
    </xf>
    <xf numFmtId="0" fontId="8" fillId="2" borderId="11" xfId="0" applyFont="1" applyFill="1" applyBorder="1" applyAlignment="1">
      <alignment horizontal="left" vertical="top" wrapText="1"/>
    </xf>
    <xf numFmtId="1" fontId="5" fillId="2" borderId="11" xfId="0" applyNumberFormat="1" applyFont="1" applyFill="1" applyBorder="1" applyAlignment="1">
      <alignment horizontal="center" vertical="top" shrinkToFit="1"/>
    </xf>
    <xf numFmtId="0" fontId="5" fillId="2" borderId="11" xfId="0" applyFont="1" applyFill="1" applyBorder="1" applyAlignment="1">
      <alignment horizontal="left" vertical="center" wrapText="1"/>
    </xf>
    <xf numFmtId="0" fontId="5" fillId="0" borderId="11" xfId="0" applyFont="1" applyBorder="1" applyAlignment="1" applyProtection="1">
      <alignment horizontal="left" vertical="center" wrapText="1"/>
      <protection locked="0"/>
    </xf>
    <xf numFmtId="0" fontId="5" fillId="0" borderId="11" xfId="0" applyFont="1" applyBorder="1" applyAlignment="1" applyProtection="1">
      <alignment vertical="center" wrapText="1"/>
      <protection locked="0"/>
    </xf>
    <xf numFmtId="0" fontId="5" fillId="0" borderId="11" xfId="0" applyFont="1" applyBorder="1" applyAlignment="1" applyProtection="1">
      <alignment horizontal="left" vertical="top"/>
      <protection locked="0"/>
    </xf>
    <xf numFmtId="0" fontId="5" fillId="2" borderId="12" xfId="0" applyFont="1" applyFill="1" applyBorder="1" applyAlignment="1">
      <alignment vertical="center" wrapText="1"/>
    </xf>
    <xf numFmtId="0" fontId="8" fillId="2" borderId="44" xfId="0" applyFont="1" applyFill="1" applyBorder="1" applyAlignment="1">
      <alignment horizontal="left" vertical="top" wrapText="1"/>
    </xf>
    <xf numFmtId="0" fontId="5" fillId="2" borderId="6" xfId="0" applyFont="1" applyFill="1" applyBorder="1" applyAlignment="1">
      <alignment horizontal="left" vertical="top" wrapText="1"/>
    </xf>
    <xf numFmtId="0" fontId="5" fillId="0" borderId="6" xfId="0" applyFont="1" applyBorder="1" applyAlignment="1" applyProtection="1">
      <alignment horizontal="left" vertical="top" wrapText="1"/>
      <protection locked="0"/>
    </xf>
    <xf numFmtId="0" fontId="5" fillId="0" borderId="6" xfId="0" applyFont="1" applyBorder="1" applyAlignment="1" applyProtection="1">
      <alignment horizontal="left" vertical="top"/>
      <protection locked="0"/>
    </xf>
    <xf numFmtId="0" fontId="8" fillId="2" borderId="45" xfId="0" applyFont="1" applyFill="1" applyBorder="1" applyAlignment="1">
      <alignment horizontal="left" vertical="top" wrapText="1"/>
    </xf>
    <xf numFmtId="0" fontId="5" fillId="0" borderId="23" xfId="0" applyFont="1" applyBorder="1" applyAlignment="1" applyProtection="1">
      <alignment horizontal="left" vertical="top"/>
      <protection locked="0"/>
    </xf>
    <xf numFmtId="0" fontId="5" fillId="2" borderId="11" xfId="0" applyFont="1" applyFill="1" applyBorder="1" applyAlignment="1">
      <alignment horizontal="left" wrapText="1"/>
    </xf>
    <xf numFmtId="0" fontId="5" fillId="0" borderId="11" xfId="0" applyFont="1" applyBorder="1" applyAlignment="1" applyProtection="1">
      <alignment horizontal="left" wrapText="1"/>
      <protection locked="0"/>
    </xf>
    <xf numFmtId="164" fontId="5" fillId="2" borderId="43" xfId="0" applyNumberFormat="1" applyFont="1" applyFill="1" applyBorder="1" applyAlignment="1">
      <alignment horizontal="left" vertical="top" shrinkToFit="1"/>
    </xf>
    <xf numFmtId="0" fontId="8" fillId="0" borderId="6" xfId="0" applyFont="1" applyBorder="1" applyAlignment="1" applyProtection="1">
      <alignment horizontal="left" vertical="top" wrapText="1"/>
      <protection locked="0"/>
    </xf>
    <xf numFmtId="0" fontId="5" fillId="2" borderId="23" xfId="0" applyFont="1" applyFill="1" applyBorder="1" applyAlignment="1">
      <alignment horizontal="left" vertical="top" wrapText="1"/>
    </xf>
    <xf numFmtId="0" fontId="5" fillId="0" borderId="23" xfId="0" applyFont="1" applyBorder="1" applyAlignment="1" applyProtection="1">
      <alignment horizontal="left" vertical="top" wrapText="1"/>
      <protection locked="0"/>
    </xf>
    <xf numFmtId="0" fontId="8" fillId="2" borderId="11" xfId="0" applyFont="1" applyFill="1" applyBorder="1" applyAlignment="1">
      <alignment horizontal="center" vertical="top" wrapText="1"/>
    </xf>
    <xf numFmtId="0" fontId="5" fillId="2" borderId="11" xfId="0" applyFont="1" applyFill="1" applyBorder="1" applyAlignment="1">
      <alignment horizontal="left" vertical="top" wrapText="1"/>
    </xf>
    <xf numFmtId="0" fontId="5" fillId="0" borderId="11" xfId="0" applyFont="1" applyBorder="1" applyAlignment="1" applyProtection="1">
      <alignment horizontal="left" vertical="top" wrapText="1"/>
      <protection locked="0"/>
    </xf>
    <xf numFmtId="0" fontId="5" fillId="2" borderId="23" xfId="0" applyFont="1" applyFill="1" applyBorder="1" applyAlignment="1">
      <alignment horizontal="left" wrapText="1"/>
    </xf>
    <xf numFmtId="0" fontId="5" fillId="0" borderId="23" xfId="0" applyFont="1" applyBorder="1" applyAlignment="1" applyProtection="1">
      <alignment horizontal="left" wrapText="1"/>
      <protection locked="0"/>
    </xf>
    <xf numFmtId="0" fontId="5" fillId="0" borderId="23" xfId="0" applyFont="1" applyBorder="1" applyAlignment="1" applyProtection="1">
      <alignment wrapText="1"/>
      <protection locked="0"/>
    </xf>
    <xf numFmtId="0" fontId="4" fillId="0" borderId="0" xfId="2"/>
    <xf numFmtId="0" fontId="6" fillId="3" borderId="49" xfId="0" applyFont="1" applyFill="1" applyBorder="1" applyAlignment="1">
      <alignment horizontal="center" wrapText="1"/>
    </xf>
    <xf numFmtId="0" fontId="6" fillId="3" borderId="50" xfId="0" applyFont="1" applyFill="1" applyBorder="1" applyAlignment="1">
      <alignment horizontal="center" wrapText="1"/>
    </xf>
    <xf numFmtId="0" fontId="6" fillId="3" borderId="51" xfId="0" applyFont="1" applyFill="1" applyBorder="1" applyAlignment="1">
      <alignment horizontal="center" wrapText="1"/>
    </xf>
    <xf numFmtId="0" fontId="4" fillId="0" borderId="0" xfId="2" applyAlignment="1">
      <alignment wrapText="1"/>
    </xf>
    <xf numFmtId="0" fontId="0" fillId="0" borderId="0" xfId="0" applyAlignment="1">
      <alignment horizontal="left"/>
    </xf>
    <xf numFmtId="0" fontId="4" fillId="0" borderId="1" xfId="2" applyBorder="1" applyAlignment="1">
      <alignment wrapText="1"/>
    </xf>
    <xf numFmtId="0" fontId="4" fillId="0" borderId="6" xfId="2" applyBorder="1" applyAlignment="1">
      <alignment wrapText="1"/>
    </xf>
    <xf numFmtId="0" fontId="4" fillId="0" borderId="11" xfId="2" applyBorder="1" applyAlignment="1">
      <alignment wrapText="1"/>
    </xf>
    <xf numFmtId="0" fontId="4" fillId="0" borderId="7" xfId="2" applyBorder="1" applyAlignment="1">
      <alignment wrapText="1"/>
    </xf>
    <xf numFmtId="0" fontId="4" fillId="0" borderId="9" xfId="2" applyBorder="1" applyAlignment="1">
      <alignment wrapText="1"/>
    </xf>
    <xf numFmtId="0" fontId="4" fillId="0" borderId="12" xfId="2" applyBorder="1" applyAlignment="1">
      <alignment wrapText="1"/>
    </xf>
    <xf numFmtId="0" fontId="4" fillId="11" borderId="8" xfId="2" applyFill="1" applyBorder="1" applyAlignment="1">
      <alignment wrapText="1"/>
    </xf>
    <xf numFmtId="0" fontId="4" fillId="11" borderId="1" xfId="2" applyFill="1" applyBorder="1" applyAlignment="1">
      <alignment wrapText="1"/>
    </xf>
    <xf numFmtId="0" fontId="4" fillId="9" borderId="8" xfId="2" applyFill="1" applyBorder="1" applyAlignment="1">
      <alignment wrapText="1"/>
    </xf>
    <xf numFmtId="0" fontId="4" fillId="9" borderId="1" xfId="2" applyFill="1" applyBorder="1" applyAlignment="1">
      <alignment wrapText="1"/>
    </xf>
    <xf numFmtId="0" fontId="4" fillId="12" borderId="8" xfId="2" applyFill="1" applyBorder="1" applyAlignment="1">
      <alignment wrapText="1"/>
    </xf>
    <xf numFmtId="0" fontId="4" fillId="12" borderId="1" xfId="2" applyFill="1" applyBorder="1" applyAlignment="1">
      <alignment wrapText="1"/>
    </xf>
    <xf numFmtId="0" fontId="4" fillId="10" borderId="8" xfId="2" applyFill="1" applyBorder="1" applyAlignment="1">
      <alignment wrapText="1"/>
    </xf>
    <xf numFmtId="0" fontId="4" fillId="10" borderId="1" xfId="2" applyFill="1" applyBorder="1" applyAlignment="1">
      <alignment wrapText="1"/>
    </xf>
    <xf numFmtId="0" fontId="4" fillId="8" borderId="8" xfId="2" applyFill="1" applyBorder="1" applyAlignment="1">
      <alignment wrapText="1"/>
    </xf>
    <xf numFmtId="0" fontId="4" fillId="8" borderId="1" xfId="2" applyFill="1" applyBorder="1" applyAlignment="1">
      <alignment wrapText="1"/>
    </xf>
    <xf numFmtId="0" fontId="4" fillId="8" borderId="10" xfId="2" applyFill="1" applyBorder="1" applyAlignment="1">
      <alignment wrapText="1"/>
    </xf>
    <xf numFmtId="0" fontId="4" fillId="8" borderId="11" xfId="2" applyFill="1" applyBorder="1" applyAlignment="1">
      <alignment wrapText="1"/>
    </xf>
    <xf numFmtId="0" fontId="4" fillId="8" borderId="5" xfId="2" applyFill="1" applyBorder="1" applyAlignment="1">
      <alignment wrapText="1"/>
    </xf>
    <xf numFmtId="0" fontId="4" fillId="8" borderId="6" xfId="2" applyFill="1" applyBorder="1" applyAlignment="1">
      <alignment wrapText="1"/>
    </xf>
    <xf numFmtId="0" fontId="4" fillId="10" borderId="5" xfId="2" applyFill="1" applyBorder="1" applyAlignment="1">
      <alignment wrapText="1"/>
    </xf>
    <xf numFmtId="0" fontId="4" fillId="10" borderId="6" xfId="2" applyFill="1" applyBorder="1" applyAlignment="1">
      <alignment wrapText="1"/>
    </xf>
    <xf numFmtId="0" fontId="4" fillId="10" borderId="10" xfId="2" applyFill="1" applyBorder="1" applyAlignment="1">
      <alignment wrapText="1"/>
    </xf>
    <xf numFmtId="0" fontId="4" fillId="10" borderId="11" xfId="2" applyFill="1" applyBorder="1" applyAlignment="1">
      <alignment wrapText="1"/>
    </xf>
    <xf numFmtId="0" fontId="4" fillId="12" borderId="5" xfId="2" applyFill="1" applyBorder="1" applyAlignment="1">
      <alignment wrapText="1"/>
    </xf>
    <xf numFmtId="0" fontId="4" fillId="12" borderId="6" xfId="2" applyFill="1" applyBorder="1" applyAlignment="1">
      <alignment wrapText="1"/>
    </xf>
    <xf numFmtId="0" fontId="4" fillId="12" borderId="10" xfId="2" applyFill="1" applyBorder="1" applyAlignment="1">
      <alignment wrapText="1"/>
    </xf>
    <xf numFmtId="0" fontId="4" fillId="12" borderId="11" xfId="2" applyFill="1" applyBorder="1" applyAlignment="1">
      <alignment wrapText="1"/>
    </xf>
    <xf numFmtId="0" fontId="4" fillId="11" borderId="5" xfId="2" applyFill="1" applyBorder="1" applyAlignment="1">
      <alignment wrapText="1"/>
    </xf>
    <xf numFmtId="0" fontId="4" fillId="11" borderId="6" xfId="2" applyFill="1" applyBorder="1" applyAlignment="1">
      <alignment wrapText="1"/>
    </xf>
    <xf numFmtId="0" fontId="4" fillId="11" borderId="10" xfId="2" applyFill="1" applyBorder="1" applyAlignment="1">
      <alignment wrapText="1"/>
    </xf>
    <xf numFmtId="0" fontId="4" fillId="11" borderId="11" xfId="2" applyFill="1" applyBorder="1" applyAlignment="1">
      <alignment wrapText="1"/>
    </xf>
    <xf numFmtId="0" fontId="16" fillId="3" borderId="49" xfId="2" applyFont="1" applyFill="1" applyBorder="1" applyAlignment="1">
      <alignment wrapText="1"/>
    </xf>
    <xf numFmtId="0" fontId="16" fillId="3" borderId="50" xfId="2" applyFont="1" applyFill="1" applyBorder="1" applyAlignment="1">
      <alignment wrapText="1"/>
    </xf>
    <xf numFmtId="0" fontId="16" fillId="3" borderId="51" xfId="2" applyFont="1" applyFill="1" applyBorder="1" applyAlignment="1">
      <alignment wrapText="1"/>
    </xf>
    <xf numFmtId="0" fontId="4" fillId="9" borderId="5" xfId="2" applyFill="1" applyBorder="1" applyAlignment="1">
      <alignment wrapText="1"/>
    </xf>
    <xf numFmtId="0" fontId="4" fillId="9" borderId="6" xfId="2" applyFill="1" applyBorder="1" applyAlignment="1">
      <alignment wrapText="1"/>
    </xf>
    <xf numFmtId="0" fontId="4" fillId="9" borderId="10" xfId="2" applyFill="1" applyBorder="1" applyAlignment="1">
      <alignment wrapText="1"/>
    </xf>
    <xf numFmtId="0" fontId="4" fillId="9" borderId="11" xfId="2" applyFill="1" applyBorder="1" applyAlignment="1">
      <alignment wrapText="1"/>
    </xf>
    <xf numFmtId="0" fontId="4" fillId="0" borderId="0" xfId="2" applyAlignment="1">
      <alignment horizontal="center" wrapText="1"/>
    </xf>
    <xf numFmtId="0" fontId="4" fillId="0" borderId="1" xfId="2" applyBorder="1" applyAlignment="1">
      <alignment horizontal="center" wrapText="1"/>
    </xf>
    <xf numFmtId="0" fontId="18" fillId="0" borderId="0" xfId="0" applyFont="1" applyAlignment="1">
      <alignment horizontal="left" vertical="top"/>
    </xf>
    <xf numFmtId="14" fontId="18" fillId="0" borderId="1" xfId="0" applyNumberFormat="1" applyFont="1" applyBorder="1" applyAlignment="1">
      <alignment horizontal="left" vertical="top" wrapText="1"/>
    </xf>
    <xf numFmtId="0" fontId="18" fillId="0" borderId="0" xfId="0" applyFont="1" applyAlignment="1">
      <alignment horizontal="left" vertical="top" wrapText="1"/>
    </xf>
    <xf numFmtId="14" fontId="18" fillId="0" borderId="0" xfId="0" applyNumberFormat="1" applyFont="1" applyAlignment="1">
      <alignment horizontal="left" vertical="top" wrapText="1"/>
    </xf>
    <xf numFmtId="0" fontId="18" fillId="0" borderId="1" xfId="0" applyFont="1" applyBorder="1" applyAlignment="1">
      <alignment horizontal="left" vertical="top" wrapText="1"/>
    </xf>
    <xf numFmtId="0" fontId="4" fillId="5" borderId="1" xfId="2" applyFill="1" applyBorder="1" applyAlignment="1">
      <alignment horizontal="center"/>
    </xf>
    <xf numFmtId="0" fontId="18" fillId="0" borderId="27" xfId="0" applyFont="1" applyBorder="1" applyAlignment="1">
      <alignment horizontal="left" vertical="top" wrapText="1"/>
    </xf>
    <xf numFmtId="0" fontId="21" fillId="5" borderId="6" xfId="2" applyFont="1" applyFill="1" applyBorder="1" applyAlignment="1">
      <alignment horizontal="center" vertical="top" wrapText="1"/>
    </xf>
    <xf numFmtId="1" fontId="18" fillId="5" borderId="6" xfId="2" applyNumberFormat="1" applyFont="1" applyFill="1" applyBorder="1" applyAlignment="1">
      <alignment horizontal="center" vertical="top" shrinkToFit="1"/>
    </xf>
    <xf numFmtId="0" fontId="18" fillId="0" borderId="6" xfId="0" applyFont="1" applyBorder="1" applyAlignment="1">
      <alignment horizontal="left" vertical="top"/>
    </xf>
    <xf numFmtId="0" fontId="18" fillId="0" borderId="7" xfId="0" applyFont="1" applyBorder="1" applyAlignment="1">
      <alignment horizontal="left" vertical="top"/>
    </xf>
    <xf numFmtId="0" fontId="18" fillId="0" borderId="30" xfId="0" applyFont="1" applyBorder="1" applyAlignment="1">
      <alignment horizontal="left" vertical="top"/>
    </xf>
    <xf numFmtId="0" fontId="18" fillId="0" borderId="31" xfId="0" applyFont="1" applyBorder="1" applyAlignment="1">
      <alignment horizontal="left" vertical="top"/>
    </xf>
    <xf numFmtId="0" fontId="18" fillId="0" borderId="32" xfId="0" applyFont="1" applyBorder="1" applyAlignment="1">
      <alignment horizontal="left" vertical="top"/>
    </xf>
    <xf numFmtId="0" fontId="21" fillId="5" borderId="1" xfId="2" applyFont="1" applyFill="1" applyBorder="1" applyAlignment="1">
      <alignment horizontal="center" vertical="top" wrapText="1"/>
    </xf>
    <xf numFmtId="1" fontId="18" fillId="5" borderId="1" xfId="2" applyNumberFormat="1" applyFont="1" applyFill="1" applyBorder="1" applyAlignment="1">
      <alignment horizontal="center" vertical="top" shrinkToFit="1"/>
    </xf>
    <xf numFmtId="0" fontId="18" fillId="0" borderId="1" xfId="0" applyFont="1" applyBorder="1" applyAlignment="1">
      <alignment horizontal="left" vertical="top"/>
    </xf>
    <xf numFmtId="0" fontId="18" fillId="0" borderId="9" xfId="0" applyFont="1" applyBorder="1" applyAlignment="1">
      <alignment horizontal="left" vertical="top"/>
    </xf>
    <xf numFmtId="0" fontId="18" fillId="0" borderId="8" xfId="0" applyFont="1" applyBorder="1" applyAlignment="1">
      <alignment horizontal="left" vertical="top"/>
    </xf>
    <xf numFmtId="0" fontId="18" fillId="0" borderId="10" xfId="0" applyFont="1" applyBorder="1" applyAlignment="1">
      <alignment horizontal="left" vertical="top"/>
    </xf>
    <xf numFmtId="0" fontId="18" fillId="0" borderId="11" xfId="0" applyFont="1" applyBorder="1" applyAlignment="1">
      <alignment horizontal="left" vertical="top"/>
    </xf>
    <xf numFmtId="0" fontId="18" fillId="0" borderId="12" xfId="0" applyFont="1" applyBorder="1" applyAlignment="1">
      <alignment horizontal="left" vertical="top"/>
    </xf>
    <xf numFmtId="1" fontId="4" fillId="5" borderId="1" xfId="2" applyNumberFormat="1" applyFill="1" applyBorder="1" applyAlignment="1">
      <alignment horizontal="center" vertical="top"/>
    </xf>
    <xf numFmtId="1" fontId="21" fillId="5" borderId="1" xfId="2" applyNumberFormat="1" applyFont="1" applyFill="1" applyBorder="1" applyAlignment="1">
      <alignment horizontal="center" vertical="top"/>
    </xf>
    <xf numFmtId="0" fontId="21" fillId="5" borderId="11" xfId="2" applyFont="1" applyFill="1" applyBorder="1" applyAlignment="1">
      <alignment horizontal="center" vertical="top" wrapText="1"/>
    </xf>
    <xf numFmtId="1" fontId="18" fillId="5" borderId="11" xfId="2" applyNumberFormat="1" applyFont="1" applyFill="1" applyBorder="1" applyAlignment="1">
      <alignment horizontal="center" vertical="top" shrinkToFit="1"/>
    </xf>
    <xf numFmtId="1" fontId="18" fillId="5" borderId="0" xfId="2" applyNumberFormat="1" applyFont="1" applyFill="1" applyAlignment="1">
      <alignment horizontal="center" vertical="top" shrinkToFit="1"/>
    </xf>
    <xf numFmtId="0" fontId="16" fillId="7" borderId="14" xfId="2" applyFont="1" applyFill="1" applyBorder="1" applyAlignment="1">
      <alignment horizontal="center" wrapText="1"/>
    </xf>
    <xf numFmtId="0" fontId="16" fillId="7" borderId="38" xfId="2" applyFont="1" applyFill="1" applyBorder="1" applyAlignment="1">
      <alignment horizontal="center" wrapText="1"/>
    </xf>
    <xf numFmtId="49" fontId="4" fillId="5" borderId="1" xfId="2" applyNumberFormat="1" applyFill="1" applyBorder="1" applyAlignment="1">
      <alignment horizontal="center"/>
    </xf>
    <xf numFmtId="49" fontId="18" fillId="5" borderId="1" xfId="2" applyNumberFormat="1" applyFont="1" applyFill="1" applyBorder="1" applyAlignment="1">
      <alignment horizontal="center" vertical="top" shrinkToFit="1"/>
    </xf>
    <xf numFmtId="0" fontId="4" fillId="5" borderId="1" xfId="2" applyFill="1" applyBorder="1" applyAlignment="1">
      <alignment horizontal="center" vertical="top"/>
    </xf>
    <xf numFmtId="2" fontId="4" fillId="9" borderId="5" xfId="2" applyNumberFormat="1" applyFill="1" applyBorder="1" applyAlignment="1">
      <alignment horizontal="center" vertical="center" wrapText="1"/>
    </xf>
    <xf numFmtId="2" fontId="4" fillId="9" borderId="8" xfId="2" applyNumberFormat="1" applyFill="1" applyBorder="1" applyAlignment="1">
      <alignment horizontal="center" vertical="center" wrapText="1"/>
    </xf>
    <xf numFmtId="2" fontId="4" fillId="8" borderId="8" xfId="2" applyNumberFormat="1" applyFill="1" applyBorder="1" applyAlignment="1">
      <alignment horizontal="center" vertical="center" wrapText="1"/>
    </xf>
    <xf numFmtId="2" fontId="4" fillId="12" borderId="8" xfId="2" applyNumberFormat="1" applyFill="1" applyBorder="1" applyAlignment="1">
      <alignment horizontal="center" vertical="center" wrapText="1"/>
    </xf>
    <xf numFmtId="2" fontId="4" fillId="11" borderId="8" xfId="2" applyNumberFormat="1" applyFill="1" applyBorder="1" applyAlignment="1">
      <alignment horizontal="center" vertical="center" wrapText="1"/>
    </xf>
    <xf numFmtId="2" fontId="4" fillId="10" borderId="8" xfId="2" applyNumberFormat="1" applyFill="1" applyBorder="1" applyAlignment="1">
      <alignment horizontal="center" vertical="center" wrapText="1"/>
    </xf>
    <xf numFmtId="2" fontId="4" fillId="10" borderId="10" xfId="2" applyNumberFormat="1" applyFill="1" applyBorder="1" applyAlignment="1">
      <alignment horizontal="center" vertical="center" wrapText="1"/>
    </xf>
    <xf numFmtId="0" fontId="4" fillId="3" borderId="6" xfId="2" applyFill="1" applyBorder="1" applyAlignment="1">
      <alignment horizontal="center" wrapText="1"/>
    </xf>
    <xf numFmtId="0" fontId="4" fillId="3" borderId="7" xfId="2" applyFill="1" applyBorder="1" applyAlignment="1">
      <alignment wrapText="1"/>
    </xf>
    <xf numFmtId="0" fontId="4" fillId="3" borderId="1" xfId="2" applyFill="1" applyBorder="1" applyAlignment="1">
      <alignment horizontal="center" wrapText="1"/>
    </xf>
    <xf numFmtId="0" fontId="4" fillId="3" borderId="9" xfId="2" applyFill="1" applyBorder="1" applyAlignment="1">
      <alignment wrapText="1"/>
    </xf>
    <xf numFmtId="0" fontId="4" fillId="3" borderId="11" xfId="2" applyFill="1" applyBorder="1" applyAlignment="1">
      <alignment horizontal="center" wrapText="1"/>
    </xf>
    <xf numFmtId="0" fontId="4" fillId="3" borderId="12" xfId="2" applyFill="1" applyBorder="1" applyAlignment="1">
      <alignment wrapText="1"/>
    </xf>
    <xf numFmtId="0" fontId="15" fillId="0" borderId="0" xfId="0" applyFont="1" applyAlignment="1">
      <alignment horizontal="left" vertical="top"/>
    </xf>
    <xf numFmtId="0" fontId="25" fillId="0" borderId="12" xfId="4" applyFill="1" applyBorder="1" applyAlignment="1">
      <alignment horizontal="left" vertical="top"/>
    </xf>
    <xf numFmtId="0" fontId="23" fillId="0" borderId="0" xfId="0" applyFont="1" applyAlignment="1">
      <alignment horizontal="left" vertical="top"/>
    </xf>
    <xf numFmtId="0" fontId="23" fillId="0" borderId="8" xfId="0" applyFont="1" applyBorder="1" applyAlignment="1">
      <alignment horizontal="left" vertical="top"/>
    </xf>
    <xf numFmtId="0" fontId="26" fillId="0" borderId="9" xfId="4" applyFont="1" applyFill="1" applyBorder="1" applyAlignment="1">
      <alignment horizontal="left" vertical="top"/>
    </xf>
    <xf numFmtId="0" fontId="23" fillId="0" borderId="10" xfId="0" applyFont="1" applyBorder="1" applyAlignment="1">
      <alignment horizontal="left" vertical="top"/>
    </xf>
    <xf numFmtId="14" fontId="23" fillId="0" borderId="0" xfId="0" applyNumberFormat="1" applyFont="1" applyAlignment="1">
      <alignment horizontal="left" vertical="top"/>
    </xf>
    <xf numFmtId="0" fontId="24" fillId="3" borderId="1" xfId="0" applyFont="1" applyFill="1" applyBorder="1" applyAlignment="1">
      <alignment horizontal="right" wrapText="1"/>
    </xf>
    <xf numFmtId="0" fontId="24" fillId="0" borderId="8" xfId="0" applyFont="1" applyBorder="1" applyAlignment="1">
      <alignment horizontal="left" vertical="top"/>
    </xf>
    <xf numFmtId="0" fontId="24" fillId="0" borderId="10" xfId="0" applyFont="1" applyBorder="1" applyAlignment="1">
      <alignment horizontal="left" vertical="top"/>
    </xf>
    <xf numFmtId="0" fontId="29" fillId="0" borderId="9" xfId="4" applyFont="1" applyFill="1" applyBorder="1" applyAlignment="1">
      <alignment horizontal="left" vertical="center" wrapText="1" indent="1"/>
    </xf>
    <xf numFmtId="0" fontId="29" fillId="0" borderId="12" xfId="4" applyFont="1" applyFill="1" applyBorder="1" applyAlignment="1">
      <alignment horizontal="left" vertical="center" wrapText="1" indent="1"/>
    </xf>
    <xf numFmtId="0" fontId="29" fillId="0" borderId="7" xfId="4" applyFont="1" applyFill="1" applyBorder="1" applyAlignment="1">
      <alignment horizontal="left" vertical="center" wrapText="1" indent="1"/>
    </xf>
    <xf numFmtId="0" fontId="23" fillId="0" borderId="1" xfId="0" applyFont="1" applyBorder="1" applyAlignment="1">
      <alignment horizontal="left" vertical="top"/>
    </xf>
    <xf numFmtId="0" fontId="24" fillId="0" borderId="5" xfId="0" applyFont="1" applyBorder="1" applyAlignment="1">
      <alignment horizontal="left" vertical="top"/>
    </xf>
    <xf numFmtId="0" fontId="26" fillId="0" borderId="7" xfId="4" applyFont="1" applyFill="1" applyBorder="1" applyAlignment="1">
      <alignment horizontal="left" vertical="top"/>
    </xf>
    <xf numFmtId="0" fontId="23" fillId="0" borderId="31" xfId="0" applyFont="1" applyBorder="1" applyAlignment="1">
      <alignment horizontal="left" vertical="top"/>
    </xf>
    <xf numFmtId="0" fontId="23" fillId="0" borderId="1" xfId="0" applyFont="1" applyBorder="1" applyAlignment="1">
      <alignment horizontal="left" vertical="top" wrapText="1"/>
    </xf>
    <xf numFmtId="0" fontId="24" fillId="3" borderId="6" xfId="0" applyFont="1" applyFill="1" applyBorder="1" applyAlignment="1">
      <alignment horizontal="right" wrapText="1"/>
    </xf>
    <xf numFmtId="0" fontId="23" fillId="0" borderId="6" xfId="0" applyFont="1" applyBorder="1" applyAlignment="1">
      <alignment horizontal="left" vertical="top"/>
    </xf>
    <xf numFmtId="0" fontId="23" fillId="0" borderId="7" xfId="0" applyFont="1" applyBorder="1" applyAlignment="1">
      <alignment horizontal="left" vertical="top"/>
    </xf>
    <xf numFmtId="0" fontId="23" fillId="0" borderId="9" xfId="0" applyFont="1" applyBorder="1" applyAlignment="1">
      <alignment horizontal="left" vertical="top"/>
    </xf>
    <xf numFmtId="0" fontId="24" fillId="3" borderId="11" xfId="0" applyFont="1" applyFill="1" applyBorder="1" applyAlignment="1">
      <alignment horizontal="right" wrapText="1"/>
    </xf>
    <xf numFmtId="0" fontId="23" fillId="0" borderId="11" xfId="0" applyFont="1" applyBorder="1" applyAlignment="1">
      <alignment horizontal="left" vertical="top"/>
    </xf>
    <xf numFmtId="0" fontId="23" fillId="0" borderId="12" xfId="0" applyFont="1" applyBorder="1" applyAlignment="1">
      <alignment horizontal="left" vertical="top"/>
    </xf>
    <xf numFmtId="0" fontId="23" fillId="0" borderId="28" xfId="0" applyFont="1" applyBorder="1" applyAlignment="1">
      <alignment horizontal="left" vertical="top"/>
    </xf>
    <xf numFmtId="0" fontId="23" fillId="0" borderId="29" xfId="0" applyFont="1" applyBorder="1" applyAlignment="1">
      <alignment horizontal="left" vertical="top"/>
    </xf>
    <xf numFmtId="0" fontId="14" fillId="3" borderId="28" xfId="0" applyFont="1" applyFill="1" applyBorder="1" applyAlignment="1">
      <alignment horizontal="left" vertical="top"/>
    </xf>
    <xf numFmtId="0" fontId="23" fillId="2" borderId="1" xfId="0" applyFont="1" applyFill="1" applyBorder="1" applyAlignment="1">
      <alignment horizontal="right" vertical="top"/>
    </xf>
    <xf numFmtId="0" fontId="23" fillId="2" borderId="11" xfId="0" applyFont="1" applyFill="1" applyBorder="1" applyAlignment="1">
      <alignment horizontal="right" vertical="top" wrapText="1"/>
    </xf>
    <xf numFmtId="0" fontId="30" fillId="0" borderId="27" xfId="0" applyFont="1" applyBorder="1" applyAlignment="1">
      <alignment horizontal="left" vertical="top" wrapText="1"/>
    </xf>
    <xf numFmtId="0" fontId="29" fillId="0" borderId="29" xfId="4" applyFont="1" applyFill="1" applyBorder="1" applyAlignment="1">
      <alignment horizontal="left" vertical="center" wrapText="1" indent="1"/>
    </xf>
    <xf numFmtId="0" fontId="0" fillId="0" borderId="1" xfId="0" applyBorder="1" applyAlignment="1">
      <alignment horizontal="left" vertical="top"/>
    </xf>
    <xf numFmtId="0" fontId="0" fillId="0" borderId="9"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31" xfId="0" applyBorder="1" applyAlignment="1">
      <alignment horizontal="left" vertical="top"/>
    </xf>
    <xf numFmtId="0" fontId="0" fillId="0" borderId="32" xfId="0" applyBorder="1" applyAlignment="1">
      <alignment horizontal="left" vertical="top"/>
    </xf>
    <xf numFmtId="0" fontId="24" fillId="3" borderId="28" xfId="0" applyFont="1" applyFill="1" applyBorder="1" applyAlignment="1">
      <alignment horizontal="center" vertical="center"/>
    </xf>
    <xf numFmtId="0" fontId="24" fillId="3" borderId="28" xfId="0" applyFont="1" applyFill="1" applyBorder="1" applyAlignment="1">
      <alignment horizontal="center" vertical="center" wrapText="1"/>
    </xf>
    <xf numFmtId="0" fontId="24" fillId="3" borderId="29" xfId="0" applyFont="1" applyFill="1" applyBorder="1" applyAlignment="1">
      <alignment horizontal="center" vertical="center" wrapText="1"/>
    </xf>
    <xf numFmtId="0" fontId="24" fillId="3" borderId="27" xfId="0" applyFont="1" applyFill="1" applyBorder="1" applyAlignment="1">
      <alignment horizontal="center" vertical="center" wrapText="1"/>
    </xf>
    <xf numFmtId="0" fontId="23" fillId="0" borderId="30" xfId="0" applyFont="1" applyBorder="1" applyAlignment="1">
      <alignment horizontal="left" vertical="top"/>
    </xf>
    <xf numFmtId="0" fontId="22" fillId="0" borderId="0" xfId="2" applyFont="1" applyAlignment="1">
      <alignment vertical="center" wrapText="1"/>
    </xf>
    <xf numFmtId="0" fontId="32" fillId="0" borderId="0" xfId="4" applyFont="1" applyFill="1" applyBorder="1" applyAlignment="1">
      <alignment horizontal="left" vertical="top"/>
    </xf>
    <xf numFmtId="0" fontId="33" fillId="0" borderId="0" xfId="0" applyFont="1" applyAlignment="1">
      <alignment horizontal="left" vertical="top"/>
    </xf>
    <xf numFmtId="0" fontId="0" fillId="2" borderId="18" xfId="0" applyFill="1" applyBorder="1" applyAlignment="1">
      <alignment horizontal="left" vertical="top"/>
    </xf>
    <xf numFmtId="0" fontId="0" fillId="2" borderId="21" xfId="0" applyFill="1" applyBorder="1" applyAlignment="1">
      <alignment horizontal="left" vertical="top"/>
    </xf>
    <xf numFmtId="0" fontId="0" fillId="0" borderId="0" xfId="0" applyAlignment="1">
      <alignment horizontal="left" vertical="top" wrapText="1"/>
    </xf>
    <xf numFmtId="0" fontId="5" fillId="0" borderId="0" xfId="1" applyFont="1" applyAlignment="1">
      <alignment horizontal="left" vertical="top" wrapText="1"/>
    </xf>
    <xf numFmtId="0" fontId="3" fillId="0" borderId="0" xfId="5"/>
    <xf numFmtId="0" fontId="3" fillId="0" borderId="25" xfId="5" applyBorder="1"/>
    <xf numFmtId="0" fontId="3" fillId="0" borderId="12" xfId="5" applyBorder="1"/>
    <xf numFmtId="0" fontId="3" fillId="0" borderId="11" xfId="5" applyBorder="1"/>
    <xf numFmtId="0" fontId="3" fillId="0" borderId="10" xfId="5" applyBorder="1"/>
    <xf numFmtId="0" fontId="3" fillId="0" borderId="9" xfId="5" applyBorder="1"/>
    <xf numFmtId="0" fontId="3" fillId="0" borderId="1" xfId="5" applyBorder="1"/>
    <xf numFmtId="0" fontId="3" fillId="0" borderId="8" xfId="5" applyBorder="1"/>
    <xf numFmtId="0" fontId="3" fillId="0" borderId="30" xfId="5" applyBorder="1"/>
    <xf numFmtId="0" fontId="3" fillId="0" borderId="32" xfId="5" applyBorder="1"/>
    <xf numFmtId="0" fontId="3" fillId="0" borderId="31" xfId="5" applyBorder="1"/>
    <xf numFmtId="0" fontId="3" fillId="0" borderId="0" xfId="5" applyAlignment="1">
      <alignment wrapText="1"/>
    </xf>
    <xf numFmtId="49" fontId="16" fillId="3" borderId="29" xfId="5" applyNumberFormat="1" applyFont="1" applyFill="1" applyBorder="1" applyAlignment="1">
      <alignment horizontal="center" wrapText="1"/>
    </xf>
    <xf numFmtId="49" fontId="16" fillId="3" borderId="28" xfId="5" applyNumberFormat="1" applyFont="1" applyFill="1" applyBorder="1" applyAlignment="1">
      <alignment horizontal="center" wrapText="1"/>
    </xf>
    <xf numFmtId="49" fontId="16" fillId="3" borderId="28" xfId="5" applyNumberFormat="1" applyFont="1" applyFill="1" applyBorder="1" applyAlignment="1">
      <alignment horizontal="center"/>
    </xf>
    <xf numFmtId="49" fontId="16" fillId="3" borderId="27" xfId="5" applyNumberFormat="1" applyFont="1" applyFill="1" applyBorder="1" applyAlignment="1">
      <alignment horizontal="center" wrapText="1"/>
    </xf>
    <xf numFmtId="0" fontId="3" fillId="0" borderId="45" xfId="5" applyBorder="1"/>
    <xf numFmtId="0" fontId="3" fillId="0" borderId="42" xfId="5" applyBorder="1"/>
    <xf numFmtId="0" fontId="3" fillId="0" borderId="41" xfId="5" applyBorder="1"/>
    <xf numFmtId="0" fontId="16" fillId="3" borderId="29" xfId="5" applyFont="1" applyFill="1" applyBorder="1" applyAlignment="1">
      <alignment horizontal="center" wrapText="1"/>
    </xf>
    <xf numFmtId="0" fontId="16" fillId="3" borderId="28" xfId="5" applyFont="1" applyFill="1" applyBorder="1" applyAlignment="1">
      <alignment horizontal="center" wrapText="1"/>
    </xf>
    <xf numFmtId="0" fontId="0" fillId="0" borderId="0" xfId="0" applyAlignment="1">
      <alignment horizontal="center" vertical="top"/>
    </xf>
    <xf numFmtId="0" fontId="0" fillId="0" borderId="1" xfId="0" applyBorder="1" applyAlignment="1">
      <alignment horizontal="center" vertical="top"/>
    </xf>
    <xf numFmtId="0" fontId="0" fillId="0" borderId="8"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center" vertical="top"/>
    </xf>
    <xf numFmtId="0" fontId="0" fillId="0" borderId="30" xfId="0" applyBorder="1" applyAlignment="1">
      <alignment horizontal="left" vertical="top"/>
    </xf>
    <xf numFmtId="0" fontId="15" fillId="0" borderId="0" xfId="0" applyFont="1" applyAlignment="1">
      <alignment horizontal="left" vertical="top" wrapText="1"/>
    </xf>
    <xf numFmtId="0" fontId="0" fillId="0" borderId="47" xfId="0" applyBorder="1" applyAlignment="1">
      <alignment horizontal="left" vertical="top"/>
    </xf>
    <xf numFmtId="0" fontId="0" fillId="0" borderId="48" xfId="0" applyBorder="1" applyAlignment="1">
      <alignment horizontal="left" vertical="top"/>
    </xf>
    <xf numFmtId="0" fontId="23" fillId="0" borderId="32" xfId="0" applyFont="1" applyBorder="1" applyAlignment="1">
      <alignment horizontal="left" vertical="top"/>
    </xf>
    <xf numFmtId="0" fontId="23" fillId="0" borderId="9" xfId="0" applyFont="1" applyBorder="1" applyAlignment="1">
      <alignment horizontal="left" vertical="top" wrapText="1"/>
    </xf>
    <xf numFmtId="0" fontId="23" fillId="0" borderId="23" xfId="0" applyFont="1" applyBorder="1" applyAlignment="1">
      <alignment horizontal="left" vertical="top"/>
    </xf>
    <xf numFmtId="0" fontId="23" fillId="0" borderId="24" xfId="0" applyFont="1" applyBorder="1" applyAlignment="1">
      <alignment horizontal="left" vertical="top"/>
    </xf>
    <xf numFmtId="0" fontId="0" fillId="0" borderId="52" xfId="0" applyBorder="1" applyAlignment="1">
      <alignment horizontal="left" vertical="top"/>
    </xf>
    <xf numFmtId="0" fontId="24" fillId="3" borderId="27" xfId="0" applyFont="1" applyFill="1" applyBorder="1" applyAlignment="1">
      <alignment horizontal="center" wrapText="1"/>
    </xf>
    <xf numFmtId="0" fontId="24" fillId="3" borderId="28" xfId="0" applyFont="1" applyFill="1" applyBorder="1" applyAlignment="1">
      <alignment horizontal="center" wrapText="1"/>
    </xf>
    <xf numFmtId="0" fontId="24" fillId="3" borderId="57" xfId="0" applyFont="1" applyFill="1" applyBorder="1" applyAlignment="1">
      <alignment horizontal="center" wrapText="1"/>
    </xf>
    <xf numFmtId="0" fontId="24" fillId="3" borderId="29" xfId="0" applyFont="1" applyFill="1" applyBorder="1" applyAlignment="1">
      <alignment horizontal="center" wrapText="1"/>
    </xf>
    <xf numFmtId="15" fontId="0" fillId="0" borderId="0" xfId="0" applyNumberFormat="1" applyAlignment="1">
      <alignment horizontal="left" vertical="top"/>
    </xf>
    <xf numFmtId="0" fontId="24" fillId="3" borderId="27" xfId="0" applyFont="1" applyFill="1" applyBorder="1" applyAlignment="1">
      <alignment horizontal="left" wrapText="1"/>
    </xf>
    <xf numFmtId="0" fontId="23" fillId="0" borderId="31" xfId="0" applyFont="1" applyBorder="1" applyAlignment="1">
      <alignment horizontal="center" vertical="top"/>
    </xf>
    <xf numFmtId="0" fontId="23" fillId="0" borderId="31" xfId="0" applyFont="1" applyBorder="1" applyAlignment="1">
      <alignment horizontal="left" vertical="top" wrapText="1"/>
    </xf>
    <xf numFmtId="0" fontId="23" fillId="0" borderId="1" xfId="0" applyFont="1" applyBorder="1" applyAlignment="1">
      <alignment horizontal="center" vertical="top"/>
    </xf>
    <xf numFmtId="0" fontId="23" fillId="0" borderId="0" xfId="0" applyFont="1" applyAlignment="1">
      <alignment horizontal="left" vertical="top" wrapText="1"/>
    </xf>
    <xf numFmtId="0" fontId="31" fillId="3" borderId="49" xfId="4" applyFont="1" applyFill="1" applyBorder="1" applyAlignment="1">
      <alignment horizontal="center" vertical="top" wrapText="1"/>
    </xf>
    <xf numFmtId="0" fontId="7" fillId="3" borderId="51" xfId="0" applyFont="1" applyFill="1" applyBorder="1" applyAlignment="1">
      <alignment horizontal="center" vertical="top" wrapText="1"/>
    </xf>
    <xf numFmtId="0" fontId="23" fillId="0" borderId="52" xfId="0" applyFont="1" applyBorder="1" applyAlignment="1">
      <alignment horizontal="left" vertical="top" wrapText="1"/>
    </xf>
    <xf numFmtId="0" fontId="23" fillId="0" borderId="47" xfId="0" applyFont="1" applyBorder="1" applyAlignment="1">
      <alignment horizontal="left" vertical="top"/>
    </xf>
    <xf numFmtId="0" fontId="23" fillId="0" borderId="48" xfId="0" applyFont="1" applyBorder="1" applyAlignment="1">
      <alignment horizontal="left" vertical="top"/>
    </xf>
    <xf numFmtId="0" fontId="33" fillId="0" borderId="0" xfId="0" applyFont="1" applyAlignment="1">
      <alignment horizontal="left"/>
    </xf>
    <xf numFmtId="0" fontId="30" fillId="0" borderId="1" xfId="0" applyFont="1" applyBorder="1" applyAlignment="1">
      <alignment horizontal="left" vertical="top" wrapText="1"/>
    </xf>
    <xf numFmtId="0" fontId="30" fillId="0" borderId="11" xfId="0" applyFont="1" applyBorder="1" applyAlignment="1">
      <alignment horizontal="left" vertical="top" wrapText="1"/>
    </xf>
    <xf numFmtId="0" fontId="35" fillId="0" borderId="23" xfId="0" applyFont="1" applyBorder="1" applyAlignment="1">
      <alignment horizontal="left" vertical="top" wrapText="1"/>
    </xf>
    <xf numFmtId="0" fontId="23" fillId="0" borderId="6" xfId="0" applyFont="1" applyBorder="1" applyAlignment="1">
      <alignment horizontal="left" vertical="top" wrapText="1"/>
    </xf>
    <xf numFmtId="0" fontId="23" fillId="0" borderId="11" xfId="0" applyFont="1" applyBorder="1" applyAlignment="1">
      <alignment horizontal="left" vertical="top" wrapText="1"/>
    </xf>
    <xf numFmtId="0" fontId="23" fillId="0" borderId="23" xfId="0" applyFont="1" applyBorder="1" applyAlignment="1">
      <alignment horizontal="left" vertical="top" wrapText="1"/>
    </xf>
    <xf numFmtId="0" fontId="35" fillId="0" borderId="6" xfId="0" applyFont="1" applyBorder="1" applyAlignment="1">
      <alignment horizontal="left" vertical="top" wrapText="1"/>
    </xf>
    <xf numFmtId="0" fontId="35" fillId="0" borderId="1" xfId="0" applyFont="1" applyBorder="1" applyAlignment="1">
      <alignment horizontal="left" vertical="top" wrapText="1"/>
    </xf>
    <xf numFmtId="0" fontId="23" fillId="0" borderId="28" xfId="0" applyFont="1" applyBorder="1" applyAlignment="1">
      <alignment horizontal="left" vertical="top" wrapText="1"/>
    </xf>
    <xf numFmtId="0" fontId="13" fillId="3" borderId="29" xfId="0" applyFont="1" applyFill="1" applyBorder="1" applyAlignment="1">
      <alignment horizontal="left" vertical="top"/>
    </xf>
    <xf numFmtId="0" fontId="24" fillId="3" borderId="36" xfId="0" applyFont="1" applyFill="1" applyBorder="1" applyAlignment="1">
      <alignment horizontal="center" wrapText="1"/>
    </xf>
    <xf numFmtId="0" fontId="23" fillId="0" borderId="0" xfId="0" applyFont="1" applyAlignment="1">
      <alignment vertical="top"/>
    </xf>
    <xf numFmtId="0" fontId="23" fillId="0" borderId="29" xfId="0" applyFont="1" applyBorder="1" applyAlignment="1">
      <alignment vertical="top"/>
    </xf>
    <xf numFmtId="0" fontId="23" fillId="0" borderId="51" xfId="0" applyFont="1" applyBorder="1" applyAlignment="1">
      <alignment vertical="top"/>
    </xf>
    <xf numFmtId="0" fontId="24" fillId="3" borderId="63" xfId="0" applyFont="1" applyFill="1" applyBorder="1" applyAlignment="1">
      <alignment horizontal="left" wrapText="1"/>
    </xf>
    <xf numFmtId="0" fontId="23" fillId="0" borderId="0" xfId="0" applyFont="1" applyAlignment="1">
      <alignment vertical="top" wrapText="1"/>
    </xf>
    <xf numFmtId="0" fontId="23" fillId="0" borderId="29" xfId="0" applyFont="1" applyBorder="1" applyAlignment="1">
      <alignment vertical="top" wrapText="1"/>
    </xf>
    <xf numFmtId="0" fontId="23" fillId="0" borderId="51" xfId="0" applyFont="1" applyBorder="1" applyAlignment="1">
      <alignment vertical="top" wrapText="1"/>
    </xf>
    <xf numFmtId="0" fontId="24" fillId="3" borderId="36" xfId="0" applyFont="1" applyFill="1" applyBorder="1" applyAlignment="1">
      <alignment horizontal="center" vertical="center"/>
    </xf>
    <xf numFmtId="0" fontId="24" fillId="3" borderId="36" xfId="0" applyFont="1" applyFill="1" applyBorder="1" applyAlignment="1">
      <alignment horizontal="center" vertical="center" wrapText="1"/>
    </xf>
    <xf numFmtId="0" fontId="24" fillId="3" borderId="60" xfId="0" applyFont="1" applyFill="1" applyBorder="1" applyAlignment="1">
      <alignment horizontal="center" vertical="center"/>
    </xf>
    <xf numFmtId="0" fontId="24" fillId="3" borderId="60" xfId="0" applyFont="1" applyFill="1" applyBorder="1" applyAlignment="1">
      <alignment horizontal="center" vertical="center" wrapText="1"/>
    </xf>
    <xf numFmtId="0" fontId="24" fillId="3" borderId="60" xfId="0" applyFont="1" applyFill="1" applyBorder="1" applyAlignment="1">
      <alignment horizontal="center" wrapText="1"/>
    </xf>
    <xf numFmtId="0" fontId="16" fillId="3" borderId="36" xfId="5" applyFont="1" applyFill="1" applyBorder="1" applyAlignment="1">
      <alignment horizontal="center" wrapText="1"/>
    </xf>
    <xf numFmtId="0" fontId="16" fillId="3" borderId="60" xfId="5" applyFont="1" applyFill="1" applyBorder="1" applyAlignment="1">
      <alignment horizontal="center" wrapText="1"/>
    </xf>
    <xf numFmtId="0" fontId="16" fillId="3" borderId="56" xfId="5" applyFont="1" applyFill="1" applyBorder="1" applyAlignment="1">
      <alignment horizontal="center" wrapText="1"/>
    </xf>
    <xf numFmtId="15" fontId="15" fillId="0" borderId="0" xfId="0" applyNumberFormat="1" applyFont="1" applyAlignment="1">
      <alignment horizontal="left" vertical="top"/>
    </xf>
    <xf numFmtId="0" fontId="24" fillId="3" borderId="49" xfId="0" applyFont="1" applyFill="1" applyBorder="1" applyAlignment="1">
      <alignment horizontal="center" wrapText="1"/>
    </xf>
    <xf numFmtId="0" fontId="29" fillId="0" borderId="32" xfId="4" applyFont="1" applyFill="1" applyBorder="1" applyAlignment="1">
      <alignment horizontal="left" vertical="center" wrapText="1" indent="1"/>
    </xf>
    <xf numFmtId="0" fontId="29" fillId="0" borderId="24" xfId="4" applyFont="1" applyFill="1" applyBorder="1" applyAlignment="1">
      <alignment horizontal="left" vertical="center" wrapText="1" indent="1"/>
    </xf>
    <xf numFmtId="0" fontId="23" fillId="0" borderId="7" xfId="0" applyFont="1" applyBorder="1" applyAlignment="1">
      <alignment horizontal="left" vertical="top" wrapText="1"/>
    </xf>
    <xf numFmtId="0" fontId="23" fillId="0" borderId="24" xfId="0" applyFont="1" applyBorder="1" applyAlignment="1">
      <alignment horizontal="left" vertical="top" wrapText="1"/>
    </xf>
    <xf numFmtId="0" fontId="23" fillId="0" borderId="29" xfId="0" applyFont="1" applyBorder="1" applyAlignment="1">
      <alignment horizontal="left" vertical="top" wrapText="1"/>
    </xf>
    <xf numFmtId="0" fontId="23" fillId="3" borderId="9" xfId="0" applyFont="1" applyFill="1" applyBorder="1" applyAlignment="1">
      <alignment horizontal="right" vertical="top" wrapText="1"/>
    </xf>
    <xf numFmtId="0" fontId="23" fillId="0" borderId="12" xfId="0" applyFont="1" applyBorder="1" applyAlignment="1">
      <alignment horizontal="left" vertical="top" wrapText="1"/>
    </xf>
    <xf numFmtId="0" fontId="24" fillId="3" borderId="5" xfId="0" applyFont="1" applyFill="1" applyBorder="1" applyAlignment="1">
      <alignment horizontal="right" vertical="top" wrapText="1"/>
    </xf>
    <xf numFmtId="0" fontId="24" fillId="3" borderId="8" xfId="0" applyFont="1" applyFill="1" applyBorder="1" applyAlignment="1">
      <alignment horizontal="right" vertical="top" wrapText="1"/>
    </xf>
    <xf numFmtId="0" fontId="24" fillId="3" borderId="22" xfId="0" applyFont="1" applyFill="1" applyBorder="1" applyAlignment="1">
      <alignment horizontal="right" vertical="top" wrapText="1"/>
    </xf>
    <xf numFmtId="0" fontId="24" fillId="3" borderId="27" xfId="0" applyFont="1" applyFill="1" applyBorder="1" applyAlignment="1">
      <alignment horizontal="right" vertical="top" wrapText="1"/>
    </xf>
    <xf numFmtId="0" fontId="24" fillId="0" borderId="0" xfId="0" applyFont="1" applyAlignment="1">
      <alignment horizontal="left" vertical="top" wrapText="1"/>
    </xf>
    <xf numFmtId="0" fontId="24" fillId="3" borderId="30" xfId="0" applyFont="1" applyFill="1" applyBorder="1" applyAlignment="1">
      <alignment horizontal="right" vertical="top" wrapText="1"/>
    </xf>
    <xf numFmtId="0" fontId="24" fillId="3" borderId="10" xfId="0" applyFont="1" applyFill="1" applyBorder="1" applyAlignment="1">
      <alignment horizontal="right" vertical="top" wrapText="1"/>
    </xf>
    <xf numFmtId="0" fontId="24" fillId="3" borderId="25" xfId="0" applyFont="1" applyFill="1" applyBorder="1" applyAlignment="1">
      <alignment horizontal="right" vertical="top" wrapText="1"/>
    </xf>
    <xf numFmtId="0" fontId="23" fillId="2" borderId="8" xfId="0" applyFont="1" applyFill="1" applyBorder="1" applyAlignment="1">
      <alignment horizontal="right" vertical="top" wrapText="1"/>
    </xf>
    <xf numFmtId="0" fontId="23" fillId="0" borderId="5" xfId="0" applyFont="1" applyBorder="1" applyAlignment="1">
      <alignment horizontal="left" vertical="top" wrapText="1"/>
    </xf>
    <xf numFmtId="0" fontId="23" fillId="0" borderId="6" xfId="0" applyFont="1" applyBorder="1" applyAlignment="1" applyProtection="1">
      <alignment horizontal="left" vertical="top" wrapText="1"/>
      <protection locked="0"/>
    </xf>
    <xf numFmtId="0" fontId="23" fillId="0" borderId="7" xfId="0" applyFont="1" applyBorder="1" applyAlignment="1" applyProtection="1">
      <alignment horizontal="left" vertical="top" wrapText="1"/>
      <protection locked="0"/>
    </xf>
    <xf numFmtId="0" fontId="23" fillId="0" borderId="8" xfId="0" applyFont="1" applyBorder="1" applyAlignment="1">
      <alignment horizontal="left" vertical="top" wrapText="1"/>
    </xf>
    <xf numFmtId="0" fontId="23" fillId="0" borderId="1" xfId="0" applyFont="1" applyBorder="1" applyAlignment="1" applyProtection="1">
      <alignment horizontal="left" vertical="top" wrapText="1"/>
      <protection locked="0"/>
    </xf>
    <xf numFmtId="0" fontId="23" fillId="0" borderId="9" xfId="0" applyFont="1" applyBorder="1" applyAlignment="1" applyProtection="1">
      <alignment horizontal="left" vertical="top" wrapText="1"/>
      <protection locked="0"/>
    </xf>
    <xf numFmtId="0" fontId="23" fillId="0" borderId="10" xfId="0" applyFont="1" applyBorder="1" applyAlignment="1">
      <alignment horizontal="left" vertical="top" wrapText="1"/>
    </xf>
    <xf numFmtId="0" fontId="23" fillId="0" borderId="11" xfId="0" applyFont="1" applyBorder="1" applyAlignment="1" applyProtection="1">
      <alignment horizontal="left" vertical="top" wrapText="1"/>
      <protection locked="0"/>
    </xf>
    <xf numFmtId="0" fontId="23" fillId="0" borderId="12" xfId="0" applyFont="1" applyBorder="1" applyAlignment="1" applyProtection="1">
      <alignment horizontal="left" vertical="top" wrapText="1"/>
      <protection locked="0"/>
    </xf>
    <xf numFmtId="0" fontId="23" fillId="0" borderId="0" xfId="0" applyFont="1" applyAlignment="1" applyProtection="1">
      <alignment horizontal="left" vertical="top"/>
      <protection locked="0"/>
    </xf>
    <xf numFmtId="0" fontId="23" fillId="0" borderId="16" xfId="0" applyFont="1" applyBorder="1" applyAlignment="1">
      <alignment vertical="top" wrapText="1"/>
    </xf>
    <xf numFmtId="0" fontId="6" fillId="3" borderId="14" xfId="0" applyFont="1" applyFill="1" applyBorder="1" applyAlignment="1">
      <alignment horizontal="center" vertical="center" textRotation="90" wrapText="1"/>
    </xf>
    <xf numFmtId="0" fontId="23" fillId="0" borderId="50" xfId="0" applyFont="1" applyBorder="1" applyAlignment="1">
      <alignment horizontal="left" vertical="top" wrapText="1"/>
    </xf>
    <xf numFmtId="0" fontId="23" fillId="0" borderId="50" xfId="0" applyFont="1" applyBorder="1" applyAlignment="1">
      <alignment horizontal="left" vertical="top"/>
    </xf>
    <xf numFmtId="0" fontId="23" fillId="0" borderId="51" xfId="0" applyFont="1" applyBorder="1" applyAlignment="1">
      <alignment horizontal="left" vertical="top"/>
    </xf>
    <xf numFmtId="0" fontId="6" fillId="3" borderId="27" xfId="0" applyFont="1" applyFill="1" applyBorder="1" applyAlignment="1">
      <alignment horizontal="center" vertical="center" textRotation="90" wrapText="1"/>
    </xf>
    <xf numFmtId="0" fontId="23" fillId="0" borderId="64" xfId="0" applyFont="1" applyBorder="1" applyAlignment="1">
      <alignment vertical="top"/>
    </xf>
    <xf numFmtId="0" fontId="24" fillId="2" borderId="63" xfId="0" applyFont="1" applyFill="1" applyBorder="1" applyAlignment="1">
      <alignment horizontal="right" wrapText="1"/>
    </xf>
    <xf numFmtId="0" fontId="24" fillId="3" borderId="49" xfId="0" applyFont="1" applyFill="1" applyBorder="1" applyAlignment="1">
      <alignment horizontal="right" wrapText="1"/>
    </xf>
    <xf numFmtId="0" fontId="24" fillId="3" borderId="59" xfId="0" applyFont="1" applyFill="1" applyBorder="1" applyAlignment="1">
      <alignment horizontal="center" wrapText="1"/>
    </xf>
    <xf numFmtId="0" fontId="24" fillId="3" borderId="27" xfId="0" applyFont="1" applyFill="1" applyBorder="1" applyAlignment="1">
      <alignment horizontal="right" wrapText="1"/>
    </xf>
    <xf numFmtId="0" fontId="23" fillId="0" borderId="28" xfId="0" applyFont="1" applyBorder="1" applyAlignment="1">
      <alignment vertical="top" wrapText="1"/>
    </xf>
    <xf numFmtId="0" fontId="24" fillId="3" borderId="28" xfId="0" applyFont="1" applyFill="1" applyBorder="1" applyAlignment="1">
      <alignment horizontal="right" wrapText="1"/>
    </xf>
    <xf numFmtId="0" fontId="23" fillId="0" borderId="35" xfId="0" applyFont="1" applyBorder="1" applyAlignment="1">
      <alignment vertical="top"/>
    </xf>
    <xf numFmtId="0" fontId="23" fillId="0" borderId="52" xfId="0" applyFont="1" applyBorder="1" applyAlignment="1">
      <alignment horizontal="left" vertical="top"/>
    </xf>
    <xf numFmtId="0" fontId="24" fillId="3" borderId="63" xfId="0" applyFont="1" applyFill="1" applyBorder="1" applyAlignment="1">
      <alignment horizontal="center" wrapText="1"/>
    </xf>
    <xf numFmtId="0" fontId="2" fillId="0" borderId="0" xfId="6"/>
    <xf numFmtId="0" fontId="2" fillId="0" borderId="12" xfId="6" applyBorder="1" applyAlignment="1">
      <alignment wrapText="1"/>
    </xf>
    <xf numFmtId="0" fontId="2" fillId="0" borderId="45" xfId="6" applyBorder="1" applyAlignment="1">
      <alignment wrapText="1"/>
    </xf>
    <xf numFmtId="0" fontId="2" fillId="0" borderId="11" xfId="6" applyBorder="1" applyAlignment="1">
      <alignment wrapText="1"/>
    </xf>
    <xf numFmtId="0" fontId="2" fillId="0" borderId="10" xfId="6" applyBorder="1" applyAlignment="1">
      <alignment wrapText="1"/>
    </xf>
    <xf numFmtId="0" fontId="2" fillId="0" borderId="70" xfId="6" applyBorder="1" applyAlignment="1">
      <alignment wrapText="1"/>
    </xf>
    <xf numFmtId="0" fontId="2" fillId="0" borderId="55" xfId="6" applyBorder="1" applyAlignment="1">
      <alignment wrapText="1"/>
    </xf>
    <xf numFmtId="0" fontId="2" fillId="0" borderId="9" xfId="6" applyBorder="1" applyAlignment="1">
      <alignment wrapText="1"/>
    </xf>
    <xf numFmtId="0" fontId="2" fillId="0" borderId="42" xfId="6" applyBorder="1" applyAlignment="1">
      <alignment wrapText="1"/>
    </xf>
    <xf numFmtId="0" fontId="2" fillId="0" borderId="1" xfId="6" applyBorder="1" applyAlignment="1">
      <alignment wrapText="1"/>
    </xf>
    <xf numFmtId="0" fontId="2" fillId="0" borderId="8" xfId="6" applyBorder="1" applyAlignment="1">
      <alignment wrapText="1"/>
    </xf>
    <xf numFmtId="0" fontId="2" fillId="0" borderId="61" xfId="6" applyBorder="1" applyAlignment="1">
      <alignment wrapText="1"/>
    </xf>
    <xf numFmtId="0" fontId="2" fillId="0" borderId="54" xfId="6" applyBorder="1" applyAlignment="1">
      <alignment wrapText="1"/>
    </xf>
    <xf numFmtId="0" fontId="2" fillId="0" borderId="32" xfId="6" applyBorder="1" applyAlignment="1">
      <alignment wrapText="1"/>
    </xf>
    <xf numFmtId="0" fontId="2" fillId="0" borderId="41" xfId="6" applyBorder="1" applyAlignment="1">
      <alignment wrapText="1"/>
    </xf>
    <xf numFmtId="0" fontId="2" fillId="0" borderId="31" xfId="6" applyBorder="1" applyAlignment="1">
      <alignment wrapText="1"/>
    </xf>
    <xf numFmtId="0" fontId="2" fillId="0" borderId="30" xfId="6" applyBorder="1" applyAlignment="1">
      <alignment wrapText="1"/>
    </xf>
    <xf numFmtId="0" fontId="2" fillId="0" borderId="69" xfId="6" applyBorder="1" applyAlignment="1">
      <alignment wrapText="1"/>
    </xf>
    <xf numFmtId="0" fontId="2" fillId="0" borderId="65" xfId="6" applyBorder="1" applyAlignment="1">
      <alignment wrapText="1"/>
    </xf>
    <xf numFmtId="0" fontId="16" fillId="0" borderId="0" xfId="6" applyFont="1" applyAlignment="1">
      <alignment wrapText="1"/>
    </xf>
    <xf numFmtId="0" fontId="16" fillId="2" borderId="48" xfId="6" applyFont="1" applyFill="1" applyBorder="1" applyAlignment="1">
      <alignment horizontal="center" wrapText="1"/>
    </xf>
    <xf numFmtId="0" fontId="16" fillId="2" borderId="11" xfId="6" applyFont="1" applyFill="1" applyBorder="1" applyAlignment="1">
      <alignment horizontal="center" wrapText="1"/>
    </xf>
    <xf numFmtId="0" fontId="16" fillId="2" borderId="45" xfId="6" applyFont="1" applyFill="1" applyBorder="1" applyAlignment="1">
      <alignment horizontal="center" wrapText="1"/>
    </xf>
    <xf numFmtId="0" fontId="16" fillId="7" borderId="72" xfId="6" applyFont="1" applyFill="1" applyBorder="1"/>
    <xf numFmtId="0" fontId="2" fillId="0" borderId="51" xfId="6" applyBorder="1"/>
    <xf numFmtId="0" fontId="16" fillId="7" borderId="49" xfId="6" applyFont="1" applyFill="1" applyBorder="1"/>
    <xf numFmtId="0" fontId="2" fillId="0" borderId="0" xfId="6" applyAlignment="1">
      <alignment wrapText="1"/>
    </xf>
    <xf numFmtId="0" fontId="2" fillId="0" borderId="12" xfId="6" applyBorder="1"/>
    <xf numFmtId="0" fontId="2" fillId="0" borderId="11" xfId="6" applyBorder="1"/>
    <xf numFmtId="0" fontId="2" fillId="0" borderId="10" xfId="6" applyBorder="1"/>
    <xf numFmtId="0" fontId="2" fillId="0" borderId="48" xfId="6" applyBorder="1"/>
    <xf numFmtId="0" fontId="2" fillId="0" borderId="45" xfId="6" applyBorder="1"/>
    <xf numFmtId="0" fontId="2" fillId="0" borderId="48" xfId="6" applyBorder="1" applyAlignment="1">
      <alignment wrapText="1"/>
    </xf>
    <xf numFmtId="0" fontId="2" fillId="0" borderId="9" xfId="6" applyBorder="1"/>
    <xf numFmtId="0" fontId="2" fillId="0" borderId="1" xfId="6" applyBorder="1"/>
    <xf numFmtId="0" fontId="2" fillId="0" borderId="8" xfId="6" applyBorder="1"/>
    <xf numFmtId="0" fontId="2" fillId="0" borderId="47" xfId="6" applyBorder="1"/>
    <xf numFmtId="0" fontId="2" fillId="0" borderId="42" xfId="6" applyBorder="1"/>
    <xf numFmtId="0" fontId="2" fillId="0" borderId="47" xfId="6" applyBorder="1" applyAlignment="1">
      <alignment wrapText="1"/>
    </xf>
    <xf numFmtId="0" fontId="2" fillId="0" borderId="32" xfId="6" applyBorder="1"/>
    <xf numFmtId="0" fontId="2" fillId="0" borderId="31" xfId="6" applyBorder="1"/>
    <xf numFmtId="0" fontId="2" fillId="0" borderId="9" xfId="6" applyBorder="1" applyAlignment="1">
      <alignment horizontal="left" wrapText="1"/>
    </xf>
    <xf numFmtId="0" fontId="2" fillId="0" borderId="8" xfId="6" applyBorder="1" applyAlignment="1">
      <alignment horizontal="left" wrapText="1"/>
    </xf>
    <xf numFmtId="0" fontId="2" fillId="0" borderId="30" xfId="6" applyBorder="1"/>
    <xf numFmtId="0" fontId="2" fillId="0" borderId="46" xfId="6" applyBorder="1"/>
    <xf numFmtId="0" fontId="2" fillId="0" borderId="44" xfId="6" applyBorder="1"/>
    <xf numFmtId="0" fontId="2" fillId="0" borderId="6" xfId="6" applyBorder="1"/>
    <xf numFmtId="0" fontId="2" fillId="0" borderId="41" xfId="6" applyBorder="1"/>
    <xf numFmtId="0" fontId="2" fillId="2" borderId="58" xfId="6" applyFill="1" applyBorder="1" applyAlignment="1">
      <alignment horizontal="center" wrapText="1"/>
    </xf>
    <xf numFmtId="0" fontId="2" fillId="3" borderId="50" xfId="6" applyFill="1" applyBorder="1" applyAlignment="1">
      <alignment horizontal="center" wrapText="1"/>
    </xf>
    <xf numFmtId="0" fontId="2" fillId="3" borderId="36" xfId="6" applyFill="1" applyBorder="1" applyAlignment="1">
      <alignment horizontal="center" wrapText="1"/>
    </xf>
    <xf numFmtId="0" fontId="2" fillId="3" borderId="33" xfId="6" applyFill="1" applyBorder="1" applyAlignment="1">
      <alignment horizontal="center" wrapText="1"/>
    </xf>
    <xf numFmtId="0" fontId="2" fillId="0" borderId="0" xfId="6" applyAlignment="1">
      <alignment horizontal="center"/>
    </xf>
    <xf numFmtId="0" fontId="0" fillId="0" borderId="5" xfId="0" applyBorder="1" applyAlignment="1">
      <alignment horizontal="left" vertical="top"/>
    </xf>
    <xf numFmtId="0" fontId="0" fillId="0" borderId="6" xfId="0" applyBorder="1" applyAlignment="1">
      <alignment horizontal="left" vertical="top"/>
    </xf>
    <xf numFmtId="0" fontId="23" fillId="0" borderId="29" xfId="0" applyFont="1" applyBorder="1"/>
    <xf numFmtId="0" fontId="39" fillId="14" borderId="56" xfId="0" applyFont="1" applyFill="1" applyBorder="1" applyAlignment="1">
      <alignment horizontal="left" wrapText="1"/>
    </xf>
    <xf numFmtId="0" fontId="39" fillId="13" borderId="35" xfId="0" applyFont="1" applyFill="1" applyBorder="1" applyAlignment="1">
      <alignment horizontal="center" vertical="top" wrapText="1"/>
    </xf>
    <xf numFmtId="0" fontId="39" fillId="0" borderId="56" xfId="0" applyFont="1" applyBorder="1" applyAlignment="1">
      <alignment horizontal="left" wrapText="1"/>
    </xf>
    <xf numFmtId="0" fontId="38" fillId="0" borderId="35" xfId="0" applyFont="1" applyBorder="1" applyAlignment="1">
      <alignment horizontal="left" wrapText="1"/>
    </xf>
    <xf numFmtId="0" fontId="38" fillId="0" borderId="23" xfId="0" applyFont="1" applyBorder="1" applyAlignment="1">
      <alignment horizontal="center" vertical="top" wrapText="1"/>
    </xf>
    <xf numFmtId="0" fontId="38" fillId="0" borderId="23" xfId="0" applyFont="1" applyBorder="1" applyAlignment="1">
      <alignment horizontal="left" vertical="top" wrapText="1"/>
    </xf>
    <xf numFmtId="0" fontId="38" fillId="0" borderId="24" xfId="0" applyFont="1" applyBorder="1" applyAlignment="1">
      <alignment horizontal="left" vertical="top" wrapText="1"/>
    </xf>
    <xf numFmtId="0" fontId="38" fillId="0" borderId="1" xfId="0" applyFont="1" applyBorder="1" applyAlignment="1">
      <alignment horizontal="center" vertical="top" wrapText="1"/>
    </xf>
    <xf numFmtId="0" fontId="38" fillId="0" borderId="1" xfId="0" applyFont="1" applyBorder="1" applyAlignment="1">
      <alignment horizontal="left" vertical="top" wrapText="1"/>
    </xf>
    <xf numFmtId="0" fontId="38" fillId="0" borderId="1" xfId="0" applyFont="1" applyBorder="1" applyAlignment="1">
      <alignment horizontal="left" vertical="center" wrapText="1"/>
    </xf>
    <xf numFmtId="0" fontId="39" fillId="13" borderId="27" xfId="0" applyFont="1" applyFill="1" applyBorder="1" applyAlignment="1">
      <alignment horizontal="center" wrapText="1"/>
    </xf>
    <xf numFmtId="0" fontId="39" fillId="13" borderId="28" xfId="0" applyFont="1" applyFill="1" applyBorder="1" applyAlignment="1">
      <alignment horizontal="center" wrapText="1"/>
    </xf>
    <xf numFmtId="0" fontId="39" fillId="13" borderId="29" xfId="0" applyFont="1" applyFill="1" applyBorder="1" applyAlignment="1">
      <alignment horizontal="center" wrapText="1"/>
    </xf>
    <xf numFmtId="0" fontId="38" fillId="0" borderId="8" xfId="0" applyFont="1" applyBorder="1" applyAlignment="1">
      <alignment horizontal="center" vertical="top" wrapText="1"/>
    </xf>
    <xf numFmtId="0" fontId="38" fillId="0" borderId="9" xfId="0" applyFont="1" applyBorder="1" applyAlignment="1">
      <alignment horizontal="left" vertical="top" wrapText="1"/>
    </xf>
    <xf numFmtId="0" fontId="38" fillId="0" borderId="22" xfId="0" applyFont="1" applyBorder="1" applyAlignment="1">
      <alignment horizontal="center" vertical="top" wrapText="1"/>
    </xf>
    <xf numFmtId="0" fontId="38" fillId="0" borderId="10" xfId="0" applyFont="1" applyBorder="1" applyAlignment="1">
      <alignment horizontal="center" vertical="top" wrapText="1"/>
    </xf>
    <xf numFmtId="0" fontId="38" fillId="0" borderId="11" xfId="0" applyFont="1" applyBorder="1" applyAlignment="1">
      <alignment horizontal="center" vertical="top" wrapText="1"/>
    </xf>
    <xf numFmtId="0" fontId="38" fillId="0" borderId="11" xfId="0" applyFont="1" applyBorder="1" applyAlignment="1">
      <alignment horizontal="left" vertical="top" wrapText="1"/>
    </xf>
    <xf numFmtId="0" fontId="38" fillId="0" borderId="12" xfId="0" applyFont="1" applyBorder="1" applyAlignment="1">
      <alignment horizontal="left" vertical="top" wrapText="1"/>
    </xf>
    <xf numFmtId="0" fontId="38" fillId="0" borderId="5" xfId="0" applyFont="1" applyBorder="1" applyAlignment="1">
      <alignment horizontal="center" vertical="top" wrapText="1"/>
    </xf>
    <xf numFmtId="0" fontId="38" fillId="0" borderId="6" xfId="0" applyFont="1" applyBorder="1" applyAlignment="1">
      <alignment horizontal="center" vertical="top" wrapText="1"/>
    </xf>
    <xf numFmtId="0" fontId="38" fillId="0" borderId="6" xfId="0" applyFont="1" applyBorder="1" applyAlignment="1">
      <alignment horizontal="left" vertical="top" wrapText="1"/>
    </xf>
    <xf numFmtId="0" fontId="38" fillId="0" borderId="7" xfId="0" applyFont="1" applyBorder="1" applyAlignment="1">
      <alignment horizontal="left" vertical="top" wrapText="1"/>
    </xf>
    <xf numFmtId="0" fontId="23" fillId="0" borderId="42" xfId="0" applyFont="1" applyBorder="1" applyAlignment="1">
      <alignment horizontal="left" vertical="top"/>
    </xf>
    <xf numFmtId="0" fontId="23" fillId="0" borderId="43" xfId="0" applyFont="1" applyBorder="1" applyAlignment="1">
      <alignment horizontal="left" vertical="top"/>
    </xf>
    <xf numFmtId="0" fontId="23" fillId="0" borderId="44" xfId="0" applyFont="1" applyBorder="1" applyAlignment="1">
      <alignment horizontal="left" vertical="top"/>
    </xf>
    <xf numFmtId="0" fontId="23" fillId="0" borderId="45" xfId="0" applyFont="1" applyBorder="1" applyAlignment="1">
      <alignment horizontal="left" vertical="top"/>
    </xf>
    <xf numFmtId="0" fontId="23" fillId="0" borderId="41" xfId="0" applyFont="1" applyBorder="1" applyAlignment="1">
      <alignment horizontal="left" vertical="top"/>
    </xf>
    <xf numFmtId="0" fontId="24" fillId="2" borderId="7" xfId="0" applyFont="1" applyFill="1" applyBorder="1" applyAlignment="1">
      <alignment horizontal="right" vertical="top"/>
    </xf>
    <xf numFmtId="0" fontId="24" fillId="2" borderId="9" xfId="0" applyFont="1" applyFill="1" applyBorder="1" applyAlignment="1">
      <alignment horizontal="right" vertical="top"/>
    </xf>
    <xf numFmtId="0" fontId="24" fillId="2" borderId="24" xfId="0" applyFont="1" applyFill="1" applyBorder="1" applyAlignment="1">
      <alignment horizontal="right" vertical="top"/>
    </xf>
    <xf numFmtId="0" fontId="24" fillId="2" borderId="12" xfId="0" applyFont="1" applyFill="1" applyBorder="1" applyAlignment="1">
      <alignment horizontal="right" vertical="top"/>
    </xf>
    <xf numFmtId="0" fontId="24" fillId="2" borderId="32" xfId="0" applyFont="1" applyFill="1" applyBorder="1" applyAlignment="1">
      <alignment horizontal="right" vertical="top"/>
    </xf>
    <xf numFmtId="0" fontId="0" fillId="0" borderId="7" xfId="0" applyBorder="1" applyAlignment="1">
      <alignment horizontal="left" vertical="top"/>
    </xf>
    <xf numFmtId="0" fontId="24" fillId="3" borderId="50" xfId="0" applyFont="1" applyFill="1" applyBorder="1" applyAlignment="1">
      <alignment horizontal="center" wrapText="1"/>
    </xf>
    <xf numFmtId="0" fontId="24" fillId="3" borderId="51" xfId="0" applyFont="1" applyFill="1" applyBorder="1" applyAlignment="1">
      <alignment horizontal="center" wrapText="1"/>
    </xf>
    <xf numFmtId="0" fontId="24" fillId="3" borderId="5" xfId="0" applyFont="1" applyFill="1" applyBorder="1" applyAlignment="1">
      <alignment horizontal="center" wrapText="1"/>
    </xf>
    <xf numFmtId="0" fontId="24" fillId="3" borderId="6" xfId="0" applyFont="1" applyFill="1" applyBorder="1" applyAlignment="1">
      <alignment horizontal="center" wrapText="1"/>
    </xf>
    <xf numFmtId="0" fontId="24" fillId="3" borderId="7" xfId="0" applyFont="1" applyFill="1" applyBorder="1" applyAlignment="1">
      <alignment horizontal="center" wrapText="1"/>
    </xf>
    <xf numFmtId="0" fontId="0" fillId="2" borderId="16" xfId="0" applyFill="1" applyBorder="1" applyAlignment="1">
      <alignment horizontal="left" vertical="top"/>
    </xf>
    <xf numFmtId="0" fontId="2" fillId="0" borderId="52" xfId="6" applyBorder="1" applyAlignment="1">
      <alignment wrapText="1"/>
    </xf>
    <xf numFmtId="0" fontId="2" fillId="2" borderId="20" xfId="6" applyFill="1" applyBorder="1" applyAlignment="1">
      <alignment horizontal="center" wrapText="1"/>
    </xf>
    <xf numFmtId="0" fontId="2" fillId="0" borderId="69" xfId="6" applyBorder="1"/>
    <xf numFmtId="0" fontId="2" fillId="0" borderId="61" xfId="6" applyBorder="1"/>
    <xf numFmtId="0" fontId="2" fillId="0" borderId="70" xfId="6" applyBorder="1"/>
    <xf numFmtId="0" fontId="2" fillId="2" borderId="29" xfId="6" applyFill="1" applyBorder="1" applyAlignment="1">
      <alignment horizontal="center" wrapText="1"/>
    </xf>
    <xf numFmtId="0" fontId="2" fillId="2" borderId="56" xfId="6" applyFill="1" applyBorder="1" applyAlignment="1">
      <alignment horizontal="center" wrapText="1"/>
    </xf>
    <xf numFmtId="0" fontId="24" fillId="3" borderId="34" xfId="0" applyFont="1" applyFill="1" applyBorder="1" applyAlignment="1">
      <alignment horizontal="center" wrapText="1"/>
    </xf>
    <xf numFmtId="0" fontId="2" fillId="0" borderId="1" xfId="6" applyBorder="1" applyAlignment="1">
      <alignment horizontal="left" wrapText="1"/>
    </xf>
    <xf numFmtId="0" fontId="2" fillId="0" borderId="32" xfId="6" applyBorder="1" applyAlignment="1">
      <alignment horizontal="left" wrapText="1"/>
    </xf>
    <xf numFmtId="0" fontId="2" fillId="2" borderId="60" xfId="6" applyFill="1" applyBorder="1" applyAlignment="1">
      <alignment horizontal="center" wrapText="1"/>
    </xf>
    <xf numFmtId="0" fontId="25" fillId="3" borderId="28" xfId="4" applyFill="1" applyBorder="1" applyAlignment="1">
      <alignment horizontal="center" wrapText="1"/>
    </xf>
    <xf numFmtId="0" fontId="4" fillId="3" borderId="0" xfId="2" applyFill="1" applyAlignment="1">
      <alignment wrapText="1"/>
    </xf>
    <xf numFmtId="0" fontId="19" fillId="3" borderId="27" xfId="0" applyFont="1" applyFill="1" applyBorder="1" applyAlignment="1">
      <alignment horizontal="center" wrapText="1"/>
    </xf>
    <xf numFmtId="0" fontId="19" fillId="3" borderId="28" xfId="0" applyFont="1" applyFill="1" applyBorder="1" applyAlignment="1">
      <alignment horizontal="center" wrapText="1"/>
    </xf>
    <xf numFmtId="0" fontId="19" fillId="3" borderId="29" xfId="0" applyFont="1" applyFill="1" applyBorder="1" applyAlignment="1">
      <alignment horizontal="center" wrapText="1"/>
    </xf>
    <xf numFmtId="0" fontId="19" fillId="3" borderId="63" xfId="0" applyFont="1" applyFill="1" applyBorder="1" applyAlignment="1">
      <alignment horizontal="center" wrapText="1"/>
    </xf>
    <xf numFmtId="0" fontId="19" fillId="3" borderId="57" xfId="0" applyFont="1" applyFill="1" applyBorder="1" applyAlignment="1">
      <alignment horizontal="center" wrapText="1"/>
    </xf>
    <xf numFmtId="14" fontId="20" fillId="3" borderId="28" xfId="0" applyNumberFormat="1" applyFont="1" applyFill="1" applyBorder="1" applyAlignment="1">
      <alignment horizontal="center" wrapText="1"/>
    </xf>
    <xf numFmtId="0" fontId="20" fillId="3" borderId="29" xfId="0" applyFont="1" applyFill="1" applyBorder="1" applyAlignment="1">
      <alignment horizontal="center" wrapText="1"/>
    </xf>
    <xf numFmtId="0" fontId="19" fillId="3" borderId="33" xfId="0" applyFont="1" applyFill="1" applyBorder="1" applyAlignment="1">
      <alignment horizontal="center" wrapText="1"/>
    </xf>
    <xf numFmtId="0" fontId="20" fillId="3" borderId="28" xfId="0" applyFont="1" applyFill="1" applyBorder="1" applyAlignment="1">
      <alignment horizontal="center" wrapText="1"/>
    </xf>
    <xf numFmtId="0" fontId="4" fillId="11" borderId="7" xfId="2" applyFill="1" applyBorder="1" applyAlignment="1">
      <alignment wrapText="1"/>
    </xf>
    <xf numFmtId="0" fontId="4" fillId="11" borderId="5" xfId="2" applyFill="1" applyBorder="1" applyAlignment="1">
      <alignment horizontal="center" wrapText="1"/>
    </xf>
    <xf numFmtId="0" fontId="4" fillId="11" borderId="6" xfId="2" applyFill="1" applyBorder="1" applyAlignment="1">
      <alignment horizontal="center" wrapText="1"/>
    </xf>
    <xf numFmtId="0" fontId="4" fillId="11" borderId="7" xfId="2" applyFill="1" applyBorder="1" applyAlignment="1">
      <alignment horizontal="center" wrapText="1"/>
    </xf>
    <xf numFmtId="0" fontId="18" fillId="11" borderId="2" xfId="0" applyFont="1" applyFill="1" applyBorder="1" applyAlignment="1">
      <alignment horizontal="left" vertical="center" wrapText="1"/>
    </xf>
    <xf numFmtId="0" fontId="18" fillId="11" borderId="44" xfId="0" applyFont="1" applyFill="1" applyBorder="1" applyAlignment="1" applyProtection="1">
      <alignment horizontal="left" wrapText="1"/>
      <protection locked="0"/>
    </xf>
    <xf numFmtId="0" fontId="18" fillId="11" borderId="6" xfId="0" applyFont="1" applyFill="1" applyBorder="1" applyAlignment="1">
      <alignment horizontal="left" vertical="top" wrapText="1"/>
    </xf>
    <xf numFmtId="14" fontId="18" fillId="11" borderId="6" xfId="0" applyNumberFormat="1" applyFont="1" applyFill="1" applyBorder="1" applyAlignment="1" applyProtection="1">
      <alignment wrapText="1"/>
      <protection locked="0"/>
    </xf>
    <xf numFmtId="0" fontId="18" fillId="11" borderId="7" xfId="0" applyFont="1" applyFill="1" applyBorder="1" applyAlignment="1">
      <alignment vertical="center" wrapText="1"/>
    </xf>
    <xf numFmtId="0" fontId="4" fillId="11" borderId="9" xfId="2" applyFill="1" applyBorder="1" applyAlignment="1">
      <alignment wrapText="1"/>
    </xf>
    <xf numFmtId="0" fontId="4" fillId="11" borderId="8" xfId="2" applyFill="1" applyBorder="1" applyAlignment="1">
      <alignment horizontal="center" wrapText="1"/>
    </xf>
    <xf numFmtId="0" fontId="4" fillId="11" borderId="1" xfId="2" applyFill="1" applyBorder="1" applyAlignment="1">
      <alignment horizontal="center" wrapText="1"/>
    </xf>
    <xf numFmtId="0" fontId="4" fillId="11" borderId="9" xfId="2" applyFill="1" applyBorder="1" applyAlignment="1">
      <alignment horizontal="center" wrapText="1"/>
    </xf>
    <xf numFmtId="0" fontId="18" fillId="11" borderId="3" xfId="0" applyFont="1" applyFill="1" applyBorder="1" applyAlignment="1">
      <alignment horizontal="left" vertical="top" wrapText="1"/>
    </xf>
    <xf numFmtId="0" fontId="18" fillId="11" borderId="42" xfId="0" applyFont="1" applyFill="1" applyBorder="1" applyAlignment="1">
      <alignment horizontal="left" vertical="top" wrapText="1"/>
    </xf>
    <xf numFmtId="0" fontId="18" fillId="11" borderId="1" xfId="0" applyFont="1" applyFill="1" applyBorder="1" applyAlignment="1" applyProtection="1">
      <alignment vertical="center" wrapText="1"/>
      <protection locked="0"/>
    </xf>
    <xf numFmtId="14" fontId="18" fillId="11" borderId="1" xfId="0" applyNumberFormat="1" applyFont="1" applyFill="1" applyBorder="1" applyAlignment="1">
      <alignment horizontal="left" vertical="top" wrapText="1"/>
    </xf>
    <xf numFmtId="0" fontId="18" fillId="11" borderId="9" xfId="0" applyFont="1" applyFill="1" applyBorder="1" applyAlignment="1">
      <alignment horizontal="left" vertical="top" wrapText="1"/>
    </xf>
    <xf numFmtId="0" fontId="4" fillId="11" borderId="12" xfId="2" applyFill="1" applyBorder="1" applyAlignment="1">
      <alignment wrapText="1"/>
    </xf>
    <xf numFmtId="0" fontId="4" fillId="11" borderId="10" xfId="2" applyFill="1" applyBorder="1" applyAlignment="1">
      <alignment horizontal="center" wrapText="1"/>
    </xf>
    <xf numFmtId="0" fontId="4" fillId="11" borderId="11" xfId="2" applyFill="1" applyBorder="1" applyAlignment="1">
      <alignment horizontal="center" wrapText="1"/>
    </xf>
    <xf numFmtId="0" fontId="4" fillId="11" borderId="12" xfId="2" applyFill="1" applyBorder="1" applyAlignment="1">
      <alignment horizontal="center" wrapText="1"/>
    </xf>
    <xf numFmtId="0" fontId="18" fillId="11" borderId="4" xfId="0" applyFont="1" applyFill="1" applyBorder="1" applyAlignment="1">
      <alignment horizontal="left" vertical="top" wrapText="1"/>
    </xf>
    <xf numFmtId="0" fontId="18" fillId="11" borderId="45" xfId="0" applyFont="1" applyFill="1" applyBorder="1" applyAlignment="1">
      <alignment horizontal="left" vertical="top" wrapText="1"/>
    </xf>
    <xf numFmtId="0" fontId="18" fillId="11" borderId="11" xfId="0" applyFont="1" applyFill="1" applyBorder="1" applyAlignment="1" applyProtection="1">
      <alignment vertical="center" wrapText="1"/>
      <protection locked="0"/>
    </xf>
    <xf numFmtId="14" fontId="18" fillId="11" borderId="11" xfId="0" applyNumberFormat="1" applyFont="1" applyFill="1" applyBorder="1" applyAlignment="1">
      <alignment horizontal="left" vertical="top" wrapText="1"/>
    </xf>
    <xf numFmtId="0" fontId="18" fillId="11" borderId="12" xfId="0" applyFont="1" applyFill="1" applyBorder="1" applyAlignment="1">
      <alignment horizontal="left" vertical="top" wrapText="1"/>
    </xf>
    <xf numFmtId="0" fontId="18" fillId="11" borderId="44" xfId="0" applyFont="1" applyFill="1" applyBorder="1" applyAlignment="1" applyProtection="1">
      <alignment horizontal="left" vertical="center" wrapText="1"/>
      <protection locked="0"/>
    </xf>
    <xf numFmtId="14" fontId="18" fillId="11" borderId="6" xfId="0" applyNumberFormat="1" applyFont="1" applyFill="1" applyBorder="1" applyAlignment="1" applyProtection="1">
      <alignment vertical="center" wrapText="1"/>
      <protection locked="0"/>
    </xf>
    <xf numFmtId="0" fontId="4" fillId="11" borderId="27" xfId="2" applyFill="1" applyBorder="1" applyAlignment="1">
      <alignment wrapText="1"/>
    </xf>
    <xf numFmtId="0" fontId="4" fillId="11" borderId="28" xfId="2" applyFill="1" applyBorder="1" applyAlignment="1">
      <alignment wrapText="1"/>
    </xf>
    <xf numFmtId="0" fontId="4" fillId="11" borderId="29" xfId="2" applyFill="1" applyBorder="1" applyAlignment="1">
      <alignment wrapText="1"/>
    </xf>
    <xf numFmtId="0" fontId="4" fillId="11" borderId="27" xfId="2" applyFill="1" applyBorder="1" applyAlignment="1">
      <alignment horizontal="center" wrapText="1"/>
    </xf>
    <xf numFmtId="0" fontId="4" fillId="11" borderId="28" xfId="2" applyFill="1" applyBorder="1" applyAlignment="1">
      <alignment horizontal="center" wrapText="1"/>
    </xf>
    <xf numFmtId="0" fontId="4" fillId="11" borderId="29" xfId="2" applyFill="1" applyBorder="1" applyAlignment="1">
      <alignment horizontal="center" wrapText="1"/>
    </xf>
    <xf numFmtId="0" fontId="18" fillId="11" borderId="63" xfId="0" applyFont="1" applyFill="1" applyBorder="1" applyAlignment="1">
      <alignment horizontal="left" vertical="center" wrapText="1"/>
    </xf>
    <xf numFmtId="0" fontId="18" fillId="11" borderId="56" xfId="0" applyFont="1" applyFill="1" applyBorder="1" applyAlignment="1" applyProtection="1">
      <alignment horizontal="left" vertical="center" wrapText="1"/>
      <protection locked="0"/>
    </xf>
    <xf numFmtId="0" fontId="18" fillId="11" borderId="28" xfId="0" applyFont="1" applyFill="1" applyBorder="1" applyAlignment="1" applyProtection="1">
      <alignment vertical="center" wrapText="1"/>
      <protection locked="0"/>
    </xf>
    <xf numFmtId="14" fontId="18" fillId="11" borderId="28" xfId="0" applyNumberFormat="1" applyFont="1" applyFill="1" applyBorder="1" applyAlignment="1" applyProtection="1">
      <alignment vertical="center" wrapText="1"/>
      <protection locked="0"/>
    </xf>
    <xf numFmtId="0" fontId="18" fillId="11" borderId="29" xfId="0" applyFont="1" applyFill="1" applyBorder="1" applyAlignment="1">
      <alignment vertical="center" wrapText="1"/>
    </xf>
    <xf numFmtId="0" fontId="18" fillId="11" borderId="44" xfId="0" applyFont="1" applyFill="1" applyBorder="1" applyAlignment="1" applyProtection="1">
      <alignment horizontal="left" vertical="top" wrapText="1"/>
      <protection locked="0"/>
    </xf>
    <xf numFmtId="14" fontId="18" fillId="11" borderId="6" xfId="0" applyNumberFormat="1" applyFont="1" applyFill="1" applyBorder="1" applyAlignment="1" applyProtection="1">
      <alignment vertical="top" wrapText="1"/>
      <protection locked="0"/>
    </xf>
    <xf numFmtId="0" fontId="4" fillId="11" borderId="30" xfId="2" applyFill="1" applyBorder="1" applyAlignment="1">
      <alignment wrapText="1"/>
    </xf>
    <xf numFmtId="0" fontId="4" fillId="11" borderId="31" xfId="2" applyFill="1" applyBorder="1" applyAlignment="1">
      <alignment wrapText="1"/>
    </xf>
    <xf numFmtId="0" fontId="4" fillId="11" borderId="32" xfId="2" applyFill="1" applyBorder="1" applyAlignment="1">
      <alignment wrapText="1"/>
    </xf>
    <xf numFmtId="0" fontId="4" fillId="11" borderId="30" xfId="2" applyFill="1" applyBorder="1" applyAlignment="1">
      <alignment horizontal="center" wrapText="1"/>
    </xf>
    <xf numFmtId="0" fontId="4" fillId="11" borderId="31" xfId="2" applyFill="1" applyBorder="1" applyAlignment="1">
      <alignment horizontal="center" wrapText="1"/>
    </xf>
    <xf numFmtId="0" fontId="4" fillId="11" borderId="32" xfId="2" applyFill="1" applyBorder="1" applyAlignment="1">
      <alignment horizontal="center" wrapText="1"/>
    </xf>
    <xf numFmtId="0" fontId="18" fillId="11" borderId="73" xfId="0" applyFont="1" applyFill="1" applyBorder="1" applyAlignment="1">
      <alignment horizontal="left" vertical="center" wrapText="1"/>
    </xf>
    <xf numFmtId="0" fontId="18" fillId="11" borderId="41" xfId="0" applyFont="1" applyFill="1" applyBorder="1" applyAlignment="1" applyProtection="1">
      <alignment horizontal="left" vertical="top" wrapText="1"/>
      <protection locked="0"/>
    </xf>
    <xf numFmtId="0" fontId="18" fillId="11" borderId="31" xfId="0" applyFont="1" applyFill="1" applyBorder="1" applyAlignment="1">
      <alignment horizontal="left" vertical="top" wrapText="1"/>
    </xf>
    <xf numFmtId="14" fontId="18" fillId="11" borderId="31" xfId="0" applyNumberFormat="1" applyFont="1" applyFill="1" applyBorder="1" applyAlignment="1" applyProtection="1">
      <alignment vertical="top" wrapText="1"/>
      <protection locked="0"/>
    </xf>
    <xf numFmtId="0" fontId="18" fillId="11" borderId="32" xfId="0" applyFont="1" applyFill="1" applyBorder="1" applyAlignment="1">
      <alignment vertical="center" wrapText="1"/>
    </xf>
    <xf numFmtId="0" fontId="4" fillId="16" borderId="5" xfId="2" applyFill="1" applyBorder="1" applyAlignment="1">
      <alignment wrapText="1"/>
    </xf>
    <xf numFmtId="0" fontId="4" fillId="16" borderId="6" xfId="2" applyFill="1" applyBorder="1" applyAlignment="1">
      <alignment wrapText="1"/>
    </xf>
    <xf numFmtId="0" fontId="4" fillId="16" borderId="7" xfId="2" applyFill="1" applyBorder="1" applyAlignment="1">
      <alignment wrapText="1"/>
    </xf>
    <xf numFmtId="0" fontId="4" fillId="16" borderId="5" xfId="2" applyFill="1" applyBorder="1" applyAlignment="1">
      <alignment horizontal="center" wrapText="1"/>
    </xf>
    <xf numFmtId="0" fontId="4" fillId="16" borderId="6" xfId="2" applyFill="1" applyBorder="1" applyAlignment="1">
      <alignment horizontal="center" wrapText="1"/>
    </xf>
    <xf numFmtId="0" fontId="4" fillId="16" borderId="7" xfId="2" applyFill="1" applyBorder="1" applyAlignment="1">
      <alignment horizontal="center" wrapText="1"/>
    </xf>
    <xf numFmtId="0" fontId="18" fillId="16" borderId="2" xfId="0" applyFont="1" applyFill="1" applyBorder="1" applyAlignment="1">
      <alignment horizontal="left" vertical="center" wrapText="1"/>
    </xf>
    <xf numFmtId="0" fontId="18" fillId="16" borderId="44" xfId="0" applyFont="1" applyFill="1" applyBorder="1" applyAlignment="1" applyProtection="1">
      <alignment horizontal="left" vertical="top" wrapText="1"/>
      <protection locked="0"/>
    </xf>
    <xf numFmtId="0" fontId="18" fillId="16" borderId="6" xfId="0" applyFont="1" applyFill="1" applyBorder="1" applyAlignment="1">
      <alignment horizontal="left" vertical="top" wrapText="1"/>
    </xf>
    <xf numFmtId="14" fontId="18" fillId="16" borderId="6" xfId="0" applyNumberFormat="1" applyFont="1" applyFill="1" applyBorder="1" applyAlignment="1" applyProtection="1">
      <alignment horizontal="left" vertical="top" wrapText="1"/>
      <protection locked="0"/>
    </xf>
    <xf numFmtId="0" fontId="18" fillId="16" borderId="7" xfId="0" applyFont="1" applyFill="1" applyBorder="1" applyAlignment="1">
      <alignment vertical="center" wrapText="1"/>
    </xf>
    <xf numFmtId="0" fontId="4" fillId="16" borderId="8" xfId="2" applyFill="1" applyBorder="1" applyAlignment="1">
      <alignment wrapText="1"/>
    </xf>
    <xf numFmtId="0" fontId="4" fillId="16" borderId="1" xfId="2" applyFill="1" applyBorder="1" applyAlignment="1">
      <alignment wrapText="1"/>
    </xf>
    <xf numFmtId="0" fontId="4" fillId="16" borderId="9" xfId="2" applyFill="1" applyBorder="1" applyAlignment="1">
      <alignment wrapText="1"/>
    </xf>
    <xf numFmtId="0" fontId="4" fillId="16" borderId="8" xfId="2" applyFill="1" applyBorder="1" applyAlignment="1">
      <alignment horizontal="center" wrapText="1"/>
    </xf>
    <xf numFmtId="0" fontId="4" fillId="16" borderId="1" xfId="2" applyFill="1" applyBorder="1" applyAlignment="1">
      <alignment horizontal="center" wrapText="1"/>
    </xf>
    <xf numFmtId="0" fontId="4" fillId="16" borderId="9" xfId="2" applyFill="1" applyBorder="1" applyAlignment="1">
      <alignment horizontal="center" wrapText="1"/>
    </xf>
    <xf numFmtId="0" fontId="18" fillId="16" borderId="3" xfId="0" applyFont="1" applyFill="1" applyBorder="1" applyAlignment="1">
      <alignment horizontal="left" vertical="top" wrapText="1"/>
    </xf>
    <xf numFmtId="0" fontId="18" fillId="16" borderId="42" xfId="0" applyFont="1" applyFill="1" applyBorder="1" applyAlignment="1">
      <alignment horizontal="left" vertical="top" wrapText="1"/>
    </xf>
    <xf numFmtId="0" fontId="18" fillId="16" borderId="1" xfId="0" applyFont="1" applyFill="1" applyBorder="1" applyAlignment="1" applyProtection="1">
      <alignment vertical="center" wrapText="1"/>
      <protection locked="0"/>
    </xf>
    <xf numFmtId="14" fontId="18" fillId="16" borderId="1" xfId="0" applyNumberFormat="1" applyFont="1" applyFill="1" applyBorder="1" applyAlignment="1">
      <alignment horizontal="left" vertical="top" wrapText="1"/>
    </xf>
    <xf numFmtId="0" fontId="18" fillId="16" borderId="9" xfId="0" applyFont="1" applyFill="1" applyBorder="1" applyAlignment="1">
      <alignment horizontal="left" vertical="top" wrapText="1"/>
    </xf>
    <xf numFmtId="0" fontId="4" fillId="16" borderId="10" xfId="2" applyFill="1" applyBorder="1" applyAlignment="1">
      <alignment wrapText="1"/>
    </xf>
    <xf numFmtId="0" fontId="4" fillId="16" borderId="11" xfId="2" applyFill="1" applyBorder="1" applyAlignment="1">
      <alignment wrapText="1"/>
    </xf>
    <xf numFmtId="0" fontId="4" fillId="16" borderId="12" xfId="2" applyFill="1" applyBorder="1" applyAlignment="1">
      <alignment wrapText="1"/>
    </xf>
    <xf numFmtId="0" fontId="4" fillId="16" borderId="10" xfId="2" applyFill="1" applyBorder="1" applyAlignment="1">
      <alignment horizontal="center" wrapText="1"/>
    </xf>
    <xf numFmtId="0" fontId="4" fillId="16" borderId="11" xfId="2" applyFill="1" applyBorder="1" applyAlignment="1">
      <alignment horizontal="center" wrapText="1"/>
    </xf>
    <xf numFmtId="0" fontId="4" fillId="16" borderId="12" xfId="2" applyFill="1" applyBorder="1" applyAlignment="1">
      <alignment horizontal="center" wrapText="1"/>
    </xf>
    <xf numFmtId="0" fontId="18" fillId="16" borderId="4" xfId="0" applyFont="1" applyFill="1" applyBorder="1" applyAlignment="1">
      <alignment horizontal="left" vertical="top" wrapText="1"/>
    </xf>
    <xf numFmtId="0" fontId="18" fillId="16" borderId="45" xfId="0" applyFont="1" applyFill="1" applyBorder="1" applyAlignment="1">
      <alignment horizontal="left" vertical="top" wrapText="1"/>
    </xf>
    <xf numFmtId="0" fontId="18" fillId="16" borderId="11" xfId="0" applyFont="1" applyFill="1" applyBorder="1" applyAlignment="1" applyProtection="1">
      <alignment vertical="center" wrapText="1"/>
      <protection locked="0"/>
    </xf>
    <xf numFmtId="14" fontId="18" fillId="16" borderId="11" xfId="0" applyNumberFormat="1" applyFont="1" applyFill="1" applyBorder="1" applyAlignment="1">
      <alignment horizontal="left" vertical="top" wrapText="1"/>
    </xf>
    <xf numFmtId="0" fontId="18" fillId="16" borderId="12" xfId="0" applyFont="1" applyFill="1" applyBorder="1" applyAlignment="1">
      <alignment horizontal="left" vertical="top" wrapText="1"/>
    </xf>
    <xf numFmtId="0" fontId="18" fillId="16" borderId="44" xfId="0" applyFont="1" applyFill="1" applyBorder="1" applyAlignment="1" applyProtection="1">
      <alignment horizontal="left" vertical="center" wrapText="1"/>
      <protection locked="0"/>
    </xf>
    <xf numFmtId="0" fontId="4" fillId="16" borderId="27" xfId="2" applyFill="1" applyBorder="1" applyAlignment="1">
      <alignment wrapText="1"/>
    </xf>
    <xf numFmtId="0" fontId="4" fillId="16" borderId="28" xfId="2" applyFill="1" applyBorder="1" applyAlignment="1">
      <alignment wrapText="1"/>
    </xf>
    <xf numFmtId="0" fontId="4" fillId="16" borderId="29" xfId="2" applyFill="1" applyBorder="1" applyAlignment="1">
      <alignment wrapText="1"/>
    </xf>
    <xf numFmtId="0" fontId="4" fillId="16" borderId="27" xfId="2" applyFill="1" applyBorder="1" applyAlignment="1">
      <alignment horizontal="center" wrapText="1"/>
    </xf>
    <xf numFmtId="0" fontId="4" fillId="16" borderId="28" xfId="2" applyFill="1" applyBorder="1" applyAlignment="1">
      <alignment horizontal="center" wrapText="1"/>
    </xf>
    <xf numFmtId="0" fontId="4" fillId="16" borderId="29" xfId="2" applyFill="1" applyBorder="1" applyAlignment="1">
      <alignment horizontal="center" wrapText="1"/>
    </xf>
    <xf numFmtId="0" fontId="18" fillId="16" borderId="63" xfId="0" applyFont="1" applyFill="1" applyBorder="1" applyAlignment="1">
      <alignment horizontal="left" vertical="center" wrapText="1"/>
    </xf>
    <xf numFmtId="0" fontId="18" fillId="16" borderId="56" xfId="0" applyFont="1" applyFill="1" applyBorder="1" applyAlignment="1" applyProtection="1">
      <alignment horizontal="left" vertical="center" wrapText="1"/>
      <protection locked="0"/>
    </xf>
    <xf numFmtId="0" fontId="18" fillId="16" borderId="28" xfId="0" applyFont="1" applyFill="1" applyBorder="1" applyAlignment="1" applyProtection="1">
      <alignment vertical="center" wrapText="1"/>
      <protection locked="0"/>
    </xf>
    <xf numFmtId="14" fontId="18" fillId="16" borderId="28" xfId="0" applyNumberFormat="1" applyFont="1" applyFill="1" applyBorder="1" applyAlignment="1" applyProtection="1">
      <alignment horizontal="left" vertical="top" wrapText="1"/>
      <protection locked="0"/>
    </xf>
    <xf numFmtId="0" fontId="18" fillId="16" borderId="29" xfId="0" applyFont="1" applyFill="1" applyBorder="1" applyAlignment="1">
      <alignment vertical="center" wrapText="1"/>
    </xf>
    <xf numFmtId="0" fontId="18" fillId="16" borderId="56" xfId="0" applyFont="1" applyFill="1" applyBorder="1" applyAlignment="1" applyProtection="1">
      <alignment horizontal="left" vertical="top" wrapText="1"/>
      <protection locked="0"/>
    </xf>
    <xf numFmtId="0" fontId="21" fillId="16" borderId="63" xfId="0" applyFont="1" applyFill="1" applyBorder="1" applyAlignment="1">
      <alignment horizontal="left" vertical="top" wrapText="1"/>
    </xf>
    <xf numFmtId="0" fontId="21" fillId="16" borderId="56" xfId="0" applyFont="1" applyFill="1" applyBorder="1" applyAlignment="1" applyProtection="1">
      <alignment horizontal="left" vertical="top" wrapText="1"/>
      <protection locked="0"/>
    </xf>
    <xf numFmtId="0" fontId="18" fillId="16" borderId="44" xfId="0" applyFont="1" applyFill="1" applyBorder="1" applyAlignment="1" applyProtection="1">
      <alignment horizontal="left" wrapText="1"/>
      <protection locked="0"/>
    </xf>
    <xf numFmtId="14" fontId="18" fillId="16" borderId="6" xfId="0" applyNumberFormat="1" applyFont="1" applyFill="1" applyBorder="1" applyAlignment="1" applyProtection="1">
      <alignment wrapText="1"/>
      <protection locked="0"/>
    </xf>
    <xf numFmtId="14" fontId="18" fillId="16" borderId="28" xfId="0" applyNumberFormat="1" applyFont="1" applyFill="1" applyBorder="1" applyAlignment="1" applyProtection="1">
      <alignment vertical="center" wrapText="1"/>
      <protection locked="0"/>
    </xf>
    <xf numFmtId="0" fontId="4" fillId="16" borderId="60" xfId="2" applyFill="1" applyBorder="1" applyAlignment="1">
      <alignment wrapText="1"/>
    </xf>
    <xf numFmtId="0" fontId="4" fillId="16" borderId="36" xfId="2" applyFill="1" applyBorder="1" applyAlignment="1">
      <alignment wrapText="1"/>
    </xf>
    <xf numFmtId="0" fontId="4" fillId="16" borderId="37" xfId="2" applyFill="1" applyBorder="1" applyAlignment="1">
      <alignment wrapText="1"/>
    </xf>
    <xf numFmtId="0" fontId="4" fillId="16" borderId="60" xfId="2" applyFill="1" applyBorder="1" applyAlignment="1">
      <alignment horizontal="center" wrapText="1"/>
    </xf>
    <xf numFmtId="0" fontId="4" fillId="16" borderId="36" xfId="2" applyFill="1" applyBorder="1" applyAlignment="1">
      <alignment horizontal="center" wrapText="1"/>
    </xf>
    <xf numFmtId="0" fontId="4" fillId="16" borderId="37" xfId="2" applyFill="1" applyBorder="1" applyAlignment="1">
      <alignment horizontal="center" wrapText="1"/>
    </xf>
    <xf numFmtId="0" fontId="18" fillId="16" borderId="40" xfId="0" applyFont="1" applyFill="1" applyBorder="1" applyAlignment="1">
      <alignment horizontal="left" vertical="center" wrapText="1"/>
    </xf>
    <xf numFmtId="0" fontId="18" fillId="16" borderId="58" xfId="0" applyFont="1" applyFill="1" applyBorder="1" applyAlignment="1" applyProtection="1">
      <alignment horizontal="left" vertical="center" wrapText="1"/>
      <protection locked="0"/>
    </xf>
    <xf numFmtId="0" fontId="18" fillId="16" borderId="36" xfId="0" applyFont="1" applyFill="1" applyBorder="1" applyAlignment="1" applyProtection="1">
      <alignment vertical="center" wrapText="1"/>
      <protection locked="0"/>
    </xf>
    <xf numFmtId="14" fontId="18" fillId="16" borderId="36" xfId="0" applyNumberFormat="1" applyFont="1" applyFill="1" applyBorder="1" applyAlignment="1" applyProtection="1">
      <alignment vertical="center" wrapText="1"/>
      <protection locked="0"/>
    </xf>
    <xf numFmtId="0" fontId="18" fillId="16" borderId="37" xfId="0" applyFont="1" applyFill="1" applyBorder="1" applyAlignment="1">
      <alignment vertical="center" wrapText="1"/>
    </xf>
    <xf numFmtId="0" fontId="4" fillId="9" borderId="7" xfId="2" applyFill="1" applyBorder="1" applyAlignment="1">
      <alignment wrapText="1"/>
    </xf>
    <xf numFmtId="0" fontId="4" fillId="9" borderId="5" xfId="2" applyFill="1" applyBorder="1" applyAlignment="1">
      <alignment horizontal="center" wrapText="1"/>
    </xf>
    <xf numFmtId="0" fontId="4" fillId="9" borderId="6" xfId="2" applyFill="1" applyBorder="1" applyAlignment="1">
      <alignment horizontal="center" wrapText="1"/>
    </xf>
    <xf numFmtId="0" fontId="4" fillId="9" borderId="7" xfId="2" applyFill="1" applyBorder="1" applyAlignment="1">
      <alignment horizontal="center" wrapText="1"/>
    </xf>
    <xf numFmtId="0" fontId="18" fillId="9" borderId="2" xfId="0" applyFont="1" applyFill="1" applyBorder="1" applyAlignment="1">
      <alignment horizontal="left" vertical="center" wrapText="1"/>
    </xf>
    <xf numFmtId="0" fontId="18" fillId="9" borderId="44" xfId="0" applyFont="1" applyFill="1" applyBorder="1" applyAlignment="1" applyProtection="1">
      <alignment horizontal="left" vertical="center" wrapText="1"/>
      <protection locked="0"/>
    </xf>
    <xf numFmtId="0" fontId="18" fillId="9" borderId="6" xfId="0" applyFont="1" applyFill="1" applyBorder="1" applyAlignment="1">
      <alignment horizontal="left" vertical="top" wrapText="1"/>
    </xf>
    <xf numFmtId="14" fontId="18" fillId="9" borderId="6" xfId="0" applyNumberFormat="1" applyFont="1" applyFill="1" applyBorder="1" applyAlignment="1" applyProtection="1">
      <alignment horizontal="left" vertical="top" wrapText="1"/>
      <protection locked="0"/>
    </xf>
    <xf numFmtId="0" fontId="18" fillId="9" borderId="7" xfId="0" applyFont="1" applyFill="1" applyBorder="1" applyAlignment="1">
      <alignment vertical="center" wrapText="1"/>
    </xf>
    <xf numFmtId="0" fontId="4" fillId="9" borderId="9" xfId="2" applyFill="1" applyBorder="1" applyAlignment="1">
      <alignment wrapText="1"/>
    </xf>
    <xf numFmtId="0" fontId="4" fillId="9" borderId="8" xfId="2" applyFill="1" applyBorder="1" applyAlignment="1">
      <alignment horizontal="center" wrapText="1"/>
    </xf>
    <xf numFmtId="0" fontId="4" fillId="9" borderId="1" xfId="2" applyFill="1" applyBorder="1" applyAlignment="1">
      <alignment horizontal="center" wrapText="1"/>
    </xf>
    <xf numFmtId="0" fontId="4" fillId="9" borderId="9" xfId="2" applyFill="1" applyBorder="1" applyAlignment="1">
      <alignment horizontal="center" wrapText="1"/>
    </xf>
    <xf numFmtId="0" fontId="18" fillId="9" borderId="3" xfId="0" applyFont="1" applyFill="1" applyBorder="1" applyAlignment="1">
      <alignment horizontal="left" vertical="top" wrapText="1"/>
    </xf>
    <xf numFmtId="0" fontId="18" fillId="9" borderId="42" xfId="0" applyFont="1" applyFill="1" applyBorder="1" applyAlignment="1">
      <alignment horizontal="left" vertical="top" wrapText="1"/>
    </xf>
    <xf numFmtId="0" fontId="18" fillId="9" borderId="1" xfId="0" applyFont="1" applyFill="1" applyBorder="1" applyAlignment="1" applyProtection="1">
      <alignment vertical="center" wrapText="1"/>
      <protection locked="0"/>
    </xf>
    <xf numFmtId="14" fontId="18" fillId="9" borderId="1" xfId="0" applyNumberFormat="1" applyFont="1" applyFill="1" applyBorder="1" applyAlignment="1">
      <alignment horizontal="left" vertical="top" wrapText="1"/>
    </xf>
    <xf numFmtId="0" fontId="18" fillId="9" borderId="9" xfId="0" applyFont="1" applyFill="1" applyBorder="1" applyAlignment="1">
      <alignment horizontal="left" vertical="top" wrapText="1"/>
    </xf>
    <xf numFmtId="0" fontId="4" fillId="9" borderId="12" xfId="2" applyFill="1" applyBorder="1" applyAlignment="1">
      <alignment wrapText="1"/>
    </xf>
    <xf numFmtId="0" fontId="4" fillId="9" borderId="10" xfId="2" applyFill="1" applyBorder="1" applyAlignment="1">
      <alignment horizontal="center" wrapText="1"/>
    </xf>
    <xf numFmtId="0" fontId="4" fillId="9" borderId="11" xfId="2" applyFill="1" applyBorder="1" applyAlignment="1">
      <alignment horizontal="center" wrapText="1"/>
    </xf>
    <xf numFmtId="0" fontId="4" fillId="9" borderId="12" xfId="2" applyFill="1" applyBorder="1" applyAlignment="1">
      <alignment horizontal="center" wrapText="1"/>
    </xf>
    <xf numFmtId="0" fontId="18" fillId="9" borderId="4" xfId="0" applyFont="1" applyFill="1" applyBorder="1" applyAlignment="1">
      <alignment horizontal="left" vertical="top" wrapText="1"/>
    </xf>
    <xf numFmtId="0" fontId="18" fillId="9" borderId="45" xfId="0" applyFont="1" applyFill="1" applyBorder="1" applyAlignment="1">
      <alignment horizontal="left" vertical="top" wrapText="1"/>
    </xf>
    <xf numFmtId="0" fontId="18" fillId="9" borderId="11" xfId="0" applyFont="1" applyFill="1" applyBorder="1" applyAlignment="1" applyProtection="1">
      <alignment vertical="center" wrapText="1"/>
      <protection locked="0"/>
    </xf>
    <xf numFmtId="14" fontId="18" fillId="9" borderId="11" xfId="0" applyNumberFormat="1" applyFont="1" applyFill="1" applyBorder="1" applyAlignment="1">
      <alignment horizontal="left" vertical="top" wrapText="1"/>
    </xf>
    <xf numFmtId="0" fontId="18" fillId="9" borderId="12" xfId="0" applyFont="1" applyFill="1" applyBorder="1" applyAlignment="1">
      <alignment horizontal="left" vertical="top" wrapText="1"/>
    </xf>
    <xf numFmtId="0" fontId="18" fillId="9" borderId="44" xfId="0" applyFont="1" applyFill="1" applyBorder="1" applyAlignment="1" applyProtection="1">
      <alignment horizontal="left" vertical="top" wrapText="1"/>
      <protection locked="0"/>
    </xf>
    <xf numFmtId="0" fontId="4" fillId="9" borderId="27" xfId="2" applyFill="1" applyBorder="1" applyAlignment="1">
      <alignment wrapText="1"/>
    </xf>
    <xf numFmtId="0" fontId="4" fillId="9" borderId="28" xfId="2" applyFill="1" applyBorder="1" applyAlignment="1">
      <alignment wrapText="1"/>
    </xf>
    <xf numFmtId="0" fontId="4" fillId="9" borderId="29" xfId="2" applyFill="1" applyBorder="1" applyAlignment="1">
      <alignment wrapText="1"/>
    </xf>
    <xf numFmtId="0" fontId="4" fillId="9" borderId="27" xfId="2" applyFill="1" applyBorder="1" applyAlignment="1">
      <alignment horizontal="center" wrapText="1"/>
    </xf>
    <xf numFmtId="0" fontId="4" fillId="9" borderId="28" xfId="2" applyFill="1" applyBorder="1" applyAlignment="1">
      <alignment horizontal="center" wrapText="1"/>
    </xf>
    <xf numFmtId="0" fontId="4" fillId="9" borderId="29" xfId="2" applyFill="1" applyBorder="1" applyAlignment="1">
      <alignment horizontal="center" wrapText="1"/>
    </xf>
    <xf numFmtId="0" fontId="18" fillId="9" borderId="63" xfId="0" applyFont="1" applyFill="1" applyBorder="1" applyAlignment="1">
      <alignment horizontal="left" vertical="center" wrapText="1"/>
    </xf>
    <xf numFmtId="0" fontId="18" fillId="9" borderId="56" xfId="0" applyFont="1" applyFill="1" applyBorder="1" applyAlignment="1" applyProtection="1">
      <alignment horizontal="left" vertical="center" wrapText="1"/>
      <protection locked="0"/>
    </xf>
    <xf numFmtId="0" fontId="18" fillId="9" borderId="28" xfId="0" applyFont="1" applyFill="1" applyBorder="1" applyAlignment="1" applyProtection="1">
      <alignment vertical="center" wrapText="1"/>
      <protection locked="0"/>
    </xf>
    <xf numFmtId="14" fontId="18" fillId="9" borderId="28" xfId="0" applyNumberFormat="1" applyFont="1" applyFill="1" applyBorder="1" applyAlignment="1" applyProtection="1">
      <alignment horizontal="left" vertical="top" wrapText="1"/>
      <protection locked="0"/>
    </xf>
    <xf numFmtId="0" fontId="18" fillId="9" borderId="29" xfId="0" applyFont="1" applyFill="1" applyBorder="1" applyAlignment="1">
      <alignment vertical="center" wrapText="1"/>
    </xf>
    <xf numFmtId="0" fontId="4" fillId="9" borderId="30" xfId="2" applyFill="1" applyBorder="1" applyAlignment="1">
      <alignment wrapText="1"/>
    </xf>
    <xf numFmtId="0" fontId="4" fillId="9" borderId="31" xfId="2" applyFill="1" applyBorder="1" applyAlignment="1">
      <alignment wrapText="1"/>
    </xf>
    <xf numFmtId="0" fontId="4" fillId="9" borderId="32" xfId="2" applyFill="1" applyBorder="1" applyAlignment="1">
      <alignment wrapText="1"/>
    </xf>
    <xf numFmtId="0" fontId="4" fillId="9" borderId="30" xfId="2" applyFill="1" applyBorder="1" applyAlignment="1">
      <alignment horizontal="center" wrapText="1"/>
    </xf>
    <xf numFmtId="0" fontId="4" fillId="9" borderId="31" xfId="2" applyFill="1" applyBorder="1" applyAlignment="1">
      <alignment horizontal="center" wrapText="1"/>
    </xf>
    <xf numFmtId="0" fontId="4" fillId="9" borderId="32" xfId="2" applyFill="1" applyBorder="1" applyAlignment="1">
      <alignment horizontal="center" wrapText="1"/>
    </xf>
    <xf numFmtId="0" fontId="18" fillId="9" borderId="73" xfId="0" applyFont="1" applyFill="1" applyBorder="1" applyAlignment="1">
      <alignment horizontal="left" vertical="top" wrapText="1"/>
    </xf>
    <xf numFmtId="0" fontId="18" fillId="9" borderId="41" xfId="0" applyFont="1" applyFill="1" applyBorder="1" applyAlignment="1" applyProtection="1">
      <alignment horizontal="left" vertical="top" wrapText="1"/>
      <protection locked="0"/>
    </xf>
    <xf numFmtId="0" fontId="18" fillId="9" borderId="31" xfId="0" applyFont="1" applyFill="1" applyBorder="1" applyAlignment="1">
      <alignment horizontal="left" vertical="top" wrapText="1"/>
    </xf>
    <xf numFmtId="14" fontId="18" fillId="9" borderId="31" xfId="0" applyNumberFormat="1" applyFont="1" applyFill="1" applyBorder="1" applyAlignment="1" applyProtection="1">
      <alignment horizontal="left" vertical="top" wrapText="1"/>
      <protection locked="0"/>
    </xf>
    <xf numFmtId="0" fontId="18" fillId="9" borderId="32" xfId="0" applyFont="1" applyFill="1" applyBorder="1" applyAlignment="1">
      <alignment vertical="center" wrapText="1"/>
    </xf>
    <xf numFmtId="0" fontId="1" fillId="9" borderId="12" xfId="2" applyFont="1" applyFill="1" applyBorder="1" applyAlignment="1">
      <alignment wrapText="1"/>
    </xf>
    <xf numFmtId="0" fontId="4" fillId="8" borderId="7" xfId="2" applyFill="1" applyBorder="1" applyAlignment="1">
      <alignment wrapText="1"/>
    </xf>
    <xf numFmtId="0" fontId="4" fillId="8" borderId="5" xfId="2" applyFill="1" applyBorder="1" applyAlignment="1">
      <alignment horizontal="center" wrapText="1"/>
    </xf>
    <xf numFmtId="0" fontId="4" fillId="8" borderId="6" xfId="2" applyFill="1" applyBorder="1" applyAlignment="1">
      <alignment horizontal="center" wrapText="1"/>
    </xf>
    <xf numFmtId="0" fontId="4" fillId="8" borderId="7" xfId="2" applyFill="1" applyBorder="1" applyAlignment="1">
      <alignment horizontal="center" wrapText="1"/>
    </xf>
    <xf numFmtId="0" fontId="18" fillId="8" borderId="2" xfId="0" applyFont="1" applyFill="1" applyBorder="1" applyAlignment="1">
      <alignment horizontal="left" vertical="center" wrapText="1"/>
    </xf>
    <xf numFmtId="0" fontId="18" fillId="8" borderId="44" xfId="0" applyFont="1" applyFill="1" applyBorder="1" applyAlignment="1" applyProtection="1">
      <alignment horizontal="left" vertical="top" wrapText="1"/>
      <protection locked="0"/>
    </xf>
    <xf numFmtId="0" fontId="18" fillId="8" borderId="6" xfId="0" applyFont="1" applyFill="1" applyBorder="1" applyAlignment="1">
      <alignment horizontal="left" vertical="top" wrapText="1"/>
    </xf>
    <xf numFmtId="14" fontId="18" fillId="8" borderId="6" xfId="0" applyNumberFormat="1" applyFont="1" applyFill="1" applyBorder="1" applyAlignment="1" applyProtection="1">
      <alignment horizontal="left" vertical="top" wrapText="1"/>
      <protection locked="0"/>
    </xf>
    <xf numFmtId="0" fontId="18" fillId="8" borderId="7" xfId="0" applyFont="1" applyFill="1" applyBorder="1" applyAlignment="1">
      <alignment vertical="center" wrapText="1"/>
    </xf>
    <xf numFmtId="0" fontId="4" fillId="8" borderId="9" xfId="2" applyFill="1" applyBorder="1" applyAlignment="1">
      <alignment wrapText="1"/>
    </xf>
    <xf numFmtId="0" fontId="4" fillId="8" borderId="8" xfId="2" applyFill="1" applyBorder="1" applyAlignment="1">
      <alignment horizontal="center" wrapText="1"/>
    </xf>
    <xf numFmtId="0" fontId="4" fillId="8" borderId="1" xfId="2" applyFill="1" applyBorder="1" applyAlignment="1">
      <alignment horizontal="center" wrapText="1"/>
    </xf>
    <xf numFmtId="0" fontId="4" fillId="8" borderId="9" xfId="2" applyFill="1" applyBorder="1" applyAlignment="1">
      <alignment horizontal="center" wrapText="1"/>
    </xf>
    <xf numFmtId="0" fontId="18" fillId="8" borderId="3" xfId="0" applyFont="1" applyFill="1" applyBorder="1" applyAlignment="1">
      <alignment horizontal="left" vertical="top" wrapText="1"/>
    </xf>
    <xf numFmtId="0" fontId="18" fillId="8" borderId="42" xfId="0" applyFont="1" applyFill="1" applyBorder="1" applyAlignment="1">
      <alignment horizontal="left" vertical="top" wrapText="1"/>
    </xf>
    <xf numFmtId="0" fontId="18" fillId="8" borderId="1" xfId="0" applyFont="1" applyFill="1" applyBorder="1" applyAlignment="1" applyProtection="1">
      <alignment vertical="center" wrapText="1"/>
      <protection locked="0"/>
    </xf>
    <xf numFmtId="14" fontId="18" fillId="8" borderId="1" xfId="0" applyNumberFormat="1" applyFont="1" applyFill="1" applyBorder="1" applyAlignment="1">
      <alignment horizontal="left" vertical="top" wrapText="1"/>
    </xf>
    <xf numFmtId="0" fontId="18" fillId="8" borderId="9" xfId="0" applyFont="1" applyFill="1" applyBorder="1" applyAlignment="1">
      <alignment horizontal="left" vertical="top" wrapText="1"/>
    </xf>
    <xf numFmtId="0" fontId="4" fillId="8" borderId="12" xfId="2" applyFill="1" applyBorder="1" applyAlignment="1">
      <alignment wrapText="1"/>
    </xf>
    <xf numFmtId="0" fontId="4" fillId="8" borderId="10" xfId="2" applyFill="1" applyBorder="1" applyAlignment="1">
      <alignment horizontal="center" wrapText="1"/>
    </xf>
    <xf numFmtId="0" fontId="4" fillId="8" borderId="11" xfId="2" applyFill="1" applyBorder="1" applyAlignment="1">
      <alignment horizontal="center" wrapText="1"/>
    </xf>
    <xf numFmtId="0" fontId="4" fillId="8" borderId="12" xfId="2" applyFill="1" applyBorder="1" applyAlignment="1">
      <alignment horizontal="center" wrapText="1"/>
    </xf>
    <xf numFmtId="0" fontId="18" fillId="8" borderId="4" xfId="0" applyFont="1" applyFill="1" applyBorder="1" applyAlignment="1">
      <alignment horizontal="left" vertical="top" wrapText="1"/>
    </xf>
    <xf numFmtId="0" fontId="18" fillId="8" borderId="45" xfId="0" applyFont="1" applyFill="1" applyBorder="1" applyAlignment="1">
      <alignment horizontal="left" vertical="top" wrapText="1"/>
    </xf>
    <xf numFmtId="0" fontId="18" fillId="8" borderId="11" xfId="0" applyFont="1" applyFill="1" applyBorder="1" applyAlignment="1" applyProtection="1">
      <alignment vertical="center" wrapText="1"/>
      <protection locked="0"/>
    </xf>
    <xf numFmtId="14" fontId="18" fillId="8" borderId="11" xfId="0" applyNumberFormat="1" applyFont="1" applyFill="1" applyBorder="1" applyAlignment="1">
      <alignment horizontal="left" vertical="top" wrapText="1"/>
    </xf>
    <xf numFmtId="0" fontId="18" fillId="8" borderId="12" xfId="0" applyFont="1" applyFill="1" applyBorder="1" applyAlignment="1">
      <alignment horizontal="left" vertical="top" wrapText="1"/>
    </xf>
    <xf numFmtId="0" fontId="4" fillId="8" borderId="30" xfId="2" applyFill="1" applyBorder="1" applyAlignment="1">
      <alignment wrapText="1"/>
    </xf>
    <xf numFmtId="0" fontId="4" fillId="8" borderId="31" xfId="2" applyFill="1" applyBorder="1" applyAlignment="1">
      <alignment wrapText="1"/>
    </xf>
    <xf numFmtId="0" fontId="4" fillId="8" borderId="32" xfId="2" applyFill="1" applyBorder="1" applyAlignment="1">
      <alignment wrapText="1"/>
    </xf>
    <xf numFmtId="0" fontId="4" fillId="8" borderId="30" xfId="2" applyFill="1" applyBorder="1" applyAlignment="1">
      <alignment horizontal="center" wrapText="1"/>
    </xf>
    <xf numFmtId="0" fontId="4" fillId="8" borderId="31" xfId="2" applyFill="1" applyBorder="1" applyAlignment="1">
      <alignment horizontal="center" wrapText="1"/>
    </xf>
    <xf numFmtId="0" fontId="4" fillId="8" borderId="32" xfId="2" applyFill="1" applyBorder="1" applyAlignment="1">
      <alignment horizontal="center" wrapText="1"/>
    </xf>
    <xf numFmtId="0" fontId="18" fillId="8" borderId="73" xfId="0" applyFont="1" applyFill="1" applyBorder="1" applyAlignment="1">
      <alignment horizontal="left" vertical="center" wrapText="1"/>
    </xf>
    <xf numFmtId="0" fontId="18" fillId="8" borderId="41" xfId="0" applyFont="1" applyFill="1" applyBorder="1" applyAlignment="1" applyProtection="1">
      <alignment horizontal="left" vertical="center" wrapText="1"/>
      <protection locked="0"/>
    </xf>
    <xf numFmtId="0" fontId="18" fillId="8" borderId="31" xfId="0" applyFont="1" applyFill="1" applyBorder="1" applyAlignment="1">
      <alignment horizontal="left" vertical="top" wrapText="1"/>
    </xf>
    <xf numFmtId="14" fontId="18" fillId="8" borderId="31" xfId="0" applyNumberFormat="1" applyFont="1" applyFill="1" applyBorder="1" applyAlignment="1" applyProtection="1">
      <alignment horizontal="left" vertical="top" wrapText="1"/>
      <protection locked="0"/>
    </xf>
    <xf numFmtId="0" fontId="18" fillId="8" borderId="32" xfId="0" applyFont="1" applyFill="1" applyBorder="1" applyAlignment="1">
      <alignment vertical="center" wrapText="1"/>
    </xf>
    <xf numFmtId="0" fontId="4" fillId="17" borderId="5" xfId="2" applyFill="1" applyBorder="1" applyAlignment="1">
      <alignment wrapText="1"/>
    </xf>
    <xf numFmtId="0" fontId="4" fillId="17" borderId="6" xfId="2" applyFill="1" applyBorder="1" applyAlignment="1">
      <alignment wrapText="1"/>
    </xf>
    <xf numFmtId="0" fontId="4" fillId="17" borderId="7" xfId="2" applyFill="1" applyBorder="1" applyAlignment="1">
      <alignment wrapText="1"/>
    </xf>
    <xf numFmtId="0" fontId="4" fillId="17" borderId="5" xfId="2" applyFill="1" applyBorder="1" applyAlignment="1">
      <alignment horizontal="center" wrapText="1"/>
    </xf>
    <xf numFmtId="0" fontId="4" fillId="17" borderId="6" xfId="2" applyFill="1" applyBorder="1" applyAlignment="1">
      <alignment horizontal="center" wrapText="1"/>
    </xf>
    <xf numFmtId="0" fontId="4" fillId="17" borderId="7" xfId="2" applyFill="1" applyBorder="1" applyAlignment="1">
      <alignment horizontal="center" wrapText="1"/>
    </xf>
    <xf numFmtId="0" fontId="18" fillId="17" borderId="2" xfId="0" applyFont="1" applyFill="1" applyBorder="1" applyAlignment="1">
      <alignment horizontal="left" vertical="center" wrapText="1"/>
    </xf>
    <xf numFmtId="0" fontId="18" fillId="17" borderId="44" xfId="0" applyFont="1" applyFill="1" applyBorder="1" applyAlignment="1" applyProtection="1">
      <alignment horizontal="left" vertical="top" wrapText="1"/>
      <protection locked="0"/>
    </xf>
    <xf numFmtId="0" fontId="18" fillId="17" borderId="6" xfId="0" applyFont="1" applyFill="1" applyBorder="1" applyAlignment="1">
      <alignment horizontal="left" vertical="top" wrapText="1"/>
    </xf>
    <xf numFmtId="14" fontId="18" fillId="17" borderId="6" xfId="0" applyNumberFormat="1" applyFont="1" applyFill="1" applyBorder="1" applyAlignment="1" applyProtection="1">
      <alignment horizontal="left" vertical="top" wrapText="1"/>
      <protection locked="0"/>
    </xf>
    <xf numFmtId="0" fontId="18" fillId="17" borderId="7" xfId="0" applyFont="1" applyFill="1" applyBorder="1" applyAlignment="1">
      <alignment vertical="center" wrapText="1"/>
    </xf>
    <xf numFmtId="0" fontId="4" fillId="17" borderId="8" xfId="2" applyFill="1" applyBorder="1" applyAlignment="1">
      <alignment wrapText="1"/>
    </xf>
    <xf numFmtId="0" fontId="4" fillId="17" borderId="1" xfId="2" applyFill="1" applyBorder="1" applyAlignment="1">
      <alignment wrapText="1"/>
    </xf>
    <xf numFmtId="0" fontId="4" fillId="17" borderId="9" xfId="2" applyFill="1" applyBorder="1" applyAlignment="1">
      <alignment wrapText="1"/>
    </xf>
    <xf numFmtId="0" fontId="4" fillId="17" borderId="8" xfId="2" applyFill="1" applyBorder="1" applyAlignment="1">
      <alignment horizontal="center" wrapText="1"/>
    </xf>
    <xf numFmtId="0" fontId="4" fillId="17" borderId="1" xfId="2" applyFill="1" applyBorder="1" applyAlignment="1">
      <alignment horizontal="center" wrapText="1"/>
    </xf>
    <xf numFmtId="0" fontId="4" fillId="17" borderId="9" xfId="2" applyFill="1" applyBorder="1" applyAlignment="1">
      <alignment horizontal="center" wrapText="1"/>
    </xf>
    <xf numFmtId="0" fontId="18" fillId="17" borderId="3" xfId="0" applyFont="1" applyFill="1" applyBorder="1" applyAlignment="1">
      <alignment horizontal="left" vertical="top" wrapText="1"/>
    </xf>
    <xf numFmtId="0" fontId="18" fillId="17" borderId="42" xfId="0" applyFont="1" applyFill="1" applyBorder="1" applyAlignment="1">
      <alignment horizontal="left" vertical="top" wrapText="1"/>
    </xf>
    <xf numFmtId="0" fontId="18" fillId="17" borderId="1" xfId="0" applyFont="1" applyFill="1" applyBorder="1" applyAlignment="1" applyProtection="1">
      <alignment vertical="center" wrapText="1"/>
      <protection locked="0"/>
    </xf>
    <xf numFmtId="14" fontId="18" fillId="17" borderId="1" xfId="0" applyNumberFormat="1" applyFont="1" applyFill="1" applyBorder="1" applyAlignment="1">
      <alignment horizontal="left" vertical="top" wrapText="1"/>
    </xf>
    <xf numFmtId="0" fontId="18" fillId="17" borderId="9" xfId="0" applyFont="1" applyFill="1" applyBorder="1" applyAlignment="1">
      <alignment horizontal="left" vertical="top" wrapText="1"/>
    </xf>
    <xf numFmtId="0" fontId="4" fillId="17" borderId="10" xfId="2" applyFill="1" applyBorder="1" applyAlignment="1">
      <alignment wrapText="1"/>
    </xf>
    <xf numFmtId="0" fontId="4" fillId="17" borderId="11" xfId="2" applyFill="1" applyBorder="1" applyAlignment="1">
      <alignment wrapText="1"/>
    </xf>
    <xf numFmtId="0" fontId="4" fillId="17" borderId="12" xfId="2" applyFill="1" applyBorder="1" applyAlignment="1">
      <alignment wrapText="1"/>
    </xf>
    <xf numFmtId="0" fontId="4" fillId="17" borderId="10" xfId="2" applyFill="1" applyBorder="1" applyAlignment="1">
      <alignment horizontal="center" wrapText="1"/>
    </xf>
    <xf numFmtId="0" fontId="4" fillId="17" borderId="11" xfId="2" applyFill="1" applyBorder="1" applyAlignment="1">
      <alignment horizontal="center" wrapText="1"/>
    </xf>
    <xf numFmtId="0" fontId="4" fillId="17" borderId="12" xfId="2" applyFill="1" applyBorder="1" applyAlignment="1">
      <alignment horizontal="center" wrapText="1"/>
    </xf>
    <xf numFmtId="0" fontId="18" fillId="17" borderId="4" xfId="0" applyFont="1" applyFill="1" applyBorder="1" applyAlignment="1">
      <alignment horizontal="left" vertical="top" wrapText="1"/>
    </xf>
    <xf numFmtId="0" fontId="18" fillId="17" borderId="45" xfId="0" applyFont="1" applyFill="1" applyBorder="1" applyAlignment="1">
      <alignment horizontal="left" vertical="top" wrapText="1"/>
    </xf>
    <xf numFmtId="0" fontId="18" fillId="17" borderId="11" xfId="0" applyFont="1" applyFill="1" applyBorder="1" applyAlignment="1" applyProtection="1">
      <alignment vertical="center" wrapText="1"/>
      <protection locked="0"/>
    </xf>
    <xf numFmtId="14" fontId="18" fillId="17" borderId="11" xfId="0" applyNumberFormat="1" applyFont="1" applyFill="1" applyBorder="1" applyAlignment="1">
      <alignment horizontal="left" vertical="top" wrapText="1"/>
    </xf>
    <xf numFmtId="0" fontId="18" fillId="17" borderId="12" xfId="0" applyFont="1" applyFill="1" applyBorder="1" applyAlignment="1">
      <alignment horizontal="left" vertical="top" wrapText="1"/>
    </xf>
    <xf numFmtId="0" fontId="18" fillId="17" borderId="44" xfId="0" applyFont="1" applyFill="1" applyBorder="1" applyAlignment="1" applyProtection="1">
      <alignment horizontal="left" vertical="center" wrapText="1"/>
      <protection locked="0"/>
    </xf>
    <xf numFmtId="0" fontId="18" fillId="17" borderId="44" xfId="0" applyFont="1" applyFill="1" applyBorder="1" applyAlignment="1" applyProtection="1">
      <alignment horizontal="left" wrapText="1"/>
      <protection locked="0"/>
    </xf>
    <xf numFmtId="0" fontId="4" fillId="17" borderId="27" xfId="2" applyFill="1" applyBorder="1" applyAlignment="1">
      <alignment wrapText="1"/>
    </xf>
    <xf numFmtId="0" fontId="4" fillId="17" borderId="28" xfId="2" applyFill="1" applyBorder="1" applyAlignment="1">
      <alignment wrapText="1"/>
    </xf>
    <xf numFmtId="0" fontId="4" fillId="17" borderId="29" xfId="2" applyFill="1" applyBorder="1" applyAlignment="1">
      <alignment wrapText="1"/>
    </xf>
    <xf numFmtId="0" fontId="4" fillId="17" borderId="27" xfId="2" applyFill="1" applyBorder="1" applyAlignment="1">
      <alignment horizontal="center" wrapText="1"/>
    </xf>
    <xf numFmtId="0" fontId="4" fillId="17" borderId="28" xfId="2" applyFill="1" applyBorder="1" applyAlignment="1">
      <alignment horizontal="center" wrapText="1"/>
    </xf>
    <xf numFmtId="0" fontId="4" fillId="17" borderId="29" xfId="2" applyFill="1" applyBorder="1" applyAlignment="1">
      <alignment horizontal="center" wrapText="1"/>
    </xf>
    <xf numFmtId="0" fontId="18" fillId="17" borderId="63" xfId="0" applyFont="1" applyFill="1" applyBorder="1" applyAlignment="1">
      <alignment horizontal="left" vertical="center" wrapText="1"/>
    </xf>
    <xf numFmtId="0" fontId="18" fillId="17" borderId="56" xfId="0" applyFont="1" applyFill="1" applyBorder="1" applyAlignment="1" applyProtection="1">
      <alignment horizontal="left" wrapText="1"/>
      <protection locked="0"/>
    </xf>
    <xf numFmtId="0" fontId="18" fillId="17" borderId="28" xfId="0" applyFont="1" applyFill="1" applyBorder="1" applyAlignment="1" applyProtection="1">
      <alignment vertical="center" wrapText="1"/>
      <protection locked="0"/>
    </xf>
    <xf numFmtId="14" fontId="18" fillId="17" borderId="28" xfId="0" applyNumberFormat="1" applyFont="1" applyFill="1" applyBorder="1" applyAlignment="1" applyProtection="1">
      <alignment horizontal="left" vertical="top" wrapText="1"/>
      <protection locked="0"/>
    </xf>
    <xf numFmtId="0" fontId="18" fillId="17" borderId="29" xfId="0" applyFont="1" applyFill="1" applyBorder="1" applyAlignment="1">
      <alignment vertical="center" wrapText="1"/>
    </xf>
    <xf numFmtId="0" fontId="4" fillId="17" borderId="30" xfId="2" applyFill="1" applyBorder="1" applyAlignment="1">
      <alignment wrapText="1"/>
    </xf>
    <xf numFmtId="0" fontId="4" fillId="17" borderId="31" xfId="2" applyFill="1" applyBorder="1" applyAlignment="1">
      <alignment wrapText="1"/>
    </xf>
    <xf numFmtId="0" fontId="4" fillId="17" borderId="32" xfId="2" applyFill="1" applyBorder="1" applyAlignment="1">
      <alignment wrapText="1"/>
    </xf>
    <xf numFmtId="0" fontId="4" fillId="17" borderId="30" xfId="2" applyFill="1" applyBorder="1" applyAlignment="1">
      <alignment horizontal="center" wrapText="1"/>
    </xf>
    <xf numFmtId="0" fontId="4" fillId="17" borderId="31" xfId="2" applyFill="1" applyBorder="1" applyAlignment="1">
      <alignment horizontal="center" wrapText="1"/>
    </xf>
    <xf numFmtId="0" fontId="4" fillId="17" borderId="32" xfId="2" applyFill="1" applyBorder="1" applyAlignment="1">
      <alignment horizontal="center" wrapText="1"/>
    </xf>
    <xf numFmtId="0" fontId="18" fillId="17" borderId="73" xfId="0" applyFont="1" applyFill="1" applyBorder="1" applyAlignment="1">
      <alignment horizontal="left" vertical="center" wrapText="1"/>
    </xf>
    <xf numFmtId="0" fontId="18" fillId="17" borderId="41" xfId="0" applyFont="1" applyFill="1" applyBorder="1" applyAlignment="1" applyProtection="1">
      <alignment horizontal="left" vertical="center" wrapText="1"/>
      <protection locked="0"/>
    </xf>
    <xf numFmtId="0" fontId="18" fillId="17" borderId="31" xfId="0" applyFont="1" applyFill="1" applyBorder="1" applyAlignment="1">
      <alignment horizontal="left" vertical="top" wrapText="1"/>
    </xf>
    <xf numFmtId="14" fontId="18" fillId="17" borderId="31" xfId="0" applyNumberFormat="1" applyFont="1" applyFill="1" applyBorder="1" applyAlignment="1" applyProtection="1">
      <alignment horizontal="left" vertical="top" wrapText="1"/>
      <protection locked="0"/>
    </xf>
    <xf numFmtId="0" fontId="18" fillId="17" borderId="32" xfId="0" applyFont="1" applyFill="1" applyBorder="1" applyAlignment="1">
      <alignment vertical="center" wrapText="1"/>
    </xf>
    <xf numFmtId="0" fontId="4" fillId="10" borderId="27" xfId="2" applyFill="1" applyBorder="1" applyAlignment="1">
      <alignment wrapText="1"/>
    </xf>
    <xf numFmtId="0" fontId="4" fillId="10" borderId="28" xfId="2" applyFill="1" applyBorder="1" applyAlignment="1">
      <alignment wrapText="1"/>
    </xf>
    <xf numFmtId="0" fontId="4" fillId="10" borderId="29" xfId="2" applyFill="1" applyBorder="1" applyAlignment="1">
      <alignment wrapText="1"/>
    </xf>
    <xf numFmtId="0" fontId="4" fillId="10" borderId="27" xfId="2" applyFill="1" applyBorder="1" applyAlignment="1">
      <alignment horizontal="center" wrapText="1"/>
    </xf>
    <xf numFmtId="0" fontId="4" fillId="10" borderId="28" xfId="2" applyFill="1" applyBorder="1" applyAlignment="1">
      <alignment horizontal="center" wrapText="1"/>
    </xf>
    <xf numFmtId="0" fontId="4" fillId="10" borderId="29" xfId="2" applyFill="1" applyBorder="1" applyAlignment="1">
      <alignment horizontal="center" wrapText="1"/>
    </xf>
    <xf numFmtId="0" fontId="18" fillId="10" borderId="63" xfId="0" applyFont="1" applyFill="1" applyBorder="1" applyAlignment="1">
      <alignment horizontal="left" vertical="center" wrapText="1"/>
    </xf>
    <xf numFmtId="0" fontId="18" fillId="10" borderId="56" xfId="0" applyFont="1" applyFill="1" applyBorder="1" applyAlignment="1" applyProtection="1">
      <alignment horizontal="left" vertical="center" wrapText="1"/>
      <protection locked="0"/>
    </xf>
    <xf numFmtId="0" fontId="18" fillId="10" borderId="28" xfId="0" applyFont="1" applyFill="1" applyBorder="1" applyAlignment="1" applyProtection="1">
      <alignment vertical="center" wrapText="1"/>
      <protection locked="0"/>
    </xf>
    <xf numFmtId="14" fontId="18" fillId="10" borderId="28" xfId="0" applyNumberFormat="1" applyFont="1" applyFill="1" applyBorder="1" applyAlignment="1" applyProtection="1">
      <alignment horizontal="left" vertical="top" wrapText="1"/>
      <protection locked="0"/>
    </xf>
    <xf numFmtId="0" fontId="18" fillId="10" borderId="29" xfId="0" applyFont="1" applyFill="1" applyBorder="1" applyAlignment="1">
      <alignment vertical="center" wrapText="1"/>
    </xf>
    <xf numFmtId="0" fontId="4" fillId="10" borderId="30" xfId="2" applyFill="1" applyBorder="1" applyAlignment="1">
      <alignment wrapText="1"/>
    </xf>
    <xf numFmtId="0" fontId="4" fillId="10" borderId="31" xfId="2" applyFill="1" applyBorder="1" applyAlignment="1">
      <alignment wrapText="1"/>
    </xf>
    <xf numFmtId="0" fontId="4" fillId="10" borderId="32" xfId="2" applyFill="1" applyBorder="1" applyAlignment="1">
      <alignment wrapText="1"/>
    </xf>
    <xf numFmtId="0" fontId="4" fillId="10" borderId="30" xfId="2" applyFill="1" applyBorder="1" applyAlignment="1">
      <alignment horizontal="center" wrapText="1"/>
    </xf>
    <xf numFmtId="0" fontId="4" fillId="10" borderId="31" xfId="2" applyFill="1" applyBorder="1" applyAlignment="1">
      <alignment horizontal="center" wrapText="1"/>
    </xf>
    <xf numFmtId="0" fontId="4" fillId="10" borderId="32" xfId="2" applyFill="1" applyBorder="1" applyAlignment="1">
      <alignment horizontal="center" wrapText="1"/>
    </xf>
    <xf numFmtId="0" fontId="18" fillId="10" borderId="73" xfId="0" applyFont="1" applyFill="1" applyBorder="1" applyAlignment="1">
      <alignment horizontal="left" vertical="center" wrapText="1"/>
    </xf>
    <xf numFmtId="0" fontId="18" fillId="10" borderId="41" xfId="0" applyFont="1" applyFill="1" applyBorder="1" applyAlignment="1" applyProtection="1">
      <alignment horizontal="left" vertical="top" wrapText="1"/>
      <protection locked="0"/>
    </xf>
    <xf numFmtId="0" fontId="18" fillId="10" borderId="31" xfId="0" applyFont="1" applyFill="1" applyBorder="1" applyAlignment="1">
      <alignment horizontal="left" vertical="top" wrapText="1"/>
    </xf>
    <xf numFmtId="14" fontId="18" fillId="10" borderId="31" xfId="0" applyNumberFormat="1" applyFont="1" applyFill="1" applyBorder="1" applyAlignment="1" applyProtection="1">
      <alignment horizontal="left" vertical="top" wrapText="1"/>
      <protection locked="0"/>
    </xf>
    <xf numFmtId="0" fontId="18" fillId="10" borderId="32" xfId="0" applyFont="1" applyFill="1" applyBorder="1" applyAlignment="1">
      <alignment vertical="center" wrapText="1"/>
    </xf>
    <xf numFmtId="0" fontId="4" fillId="10" borderId="9" xfId="2" applyFill="1" applyBorder="1" applyAlignment="1">
      <alignment wrapText="1"/>
    </xf>
    <xf numFmtId="0" fontId="4" fillId="10" borderId="8" xfId="2" applyFill="1" applyBorder="1" applyAlignment="1">
      <alignment horizontal="center" wrapText="1"/>
    </xf>
    <xf numFmtId="0" fontId="4" fillId="10" borderId="1" xfId="2" applyFill="1" applyBorder="1" applyAlignment="1">
      <alignment horizontal="center" wrapText="1"/>
    </xf>
    <xf numFmtId="0" fontId="4" fillId="10" borderId="9" xfId="2" applyFill="1" applyBorder="1" applyAlignment="1">
      <alignment horizontal="center" wrapText="1"/>
    </xf>
    <xf numFmtId="0" fontId="18" fillId="10" borderId="3" xfId="0" applyFont="1" applyFill="1" applyBorder="1" applyAlignment="1">
      <alignment horizontal="left" vertical="top" wrapText="1"/>
    </xf>
    <xf numFmtId="0" fontId="18" fillId="10" borderId="42" xfId="0" applyFont="1" applyFill="1" applyBorder="1" applyAlignment="1">
      <alignment horizontal="left" vertical="top" wrapText="1"/>
    </xf>
    <xf numFmtId="0" fontId="18" fillId="10" borderId="1" xfId="0" applyFont="1" applyFill="1" applyBorder="1" applyAlignment="1" applyProtection="1">
      <alignment vertical="center" wrapText="1"/>
      <protection locked="0"/>
    </xf>
    <xf numFmtId="14" fontId="18" fillId="10" borderId="1" xfId="0" applyNumberFormat="1" applyFont="1" applyFill="1" applyBorder="1" applyAlignment="1">
      <alignment horizontal="left" vertical="top" wrapText="1"/>
    </xf>
    <xf numFmtId="0" fontId="18" fillId="10" borderId="9" xfId="0" applyFont="1" applyFill="1" applyBorder="1" applyAlignment="1">
      <alignment horizontal="left" vertical="top" wrapText="1"/>
    </xf>
    <xf numFmtId="0" fontId="4" fillId="10" borderId="12" xfId="2" applyFill="1" applyBorder="1" applyAlignment="1">
      <alignment wrapText="1"/>
    </xf>
    <xf numFmtId="0" fontId="4" fillId="10" borderId="10" xfId="2" applyFill="1" applyBorder="1" applyAlignment="1">
      <alignment horizontal="center" wrapText="1"/>
    </xf>
    <xf numFmtId="0" fontId="4" fillId="10" borderId="11" xfId="2" applyFill="1" applyBorder="1" applyAlignment="1">
      <alignment horizontal="center" wrapText="1"/>
    </xf>
    <xf numFmtId="0" fontId="4" fillId="10" borderId="12" xfId="2" applyFill="1" applyBorder="1" applyAlignment="1">
      <alignment horizontal="center" wrapText="1"/>
    </xf>
    <xf numFmtId="0" fontId="18" fillId="10" borderId="4" xfId="0" applyFont="1" applyFill="1" applyBorder="1" applyAlignment="1">
      <alignment horizontal="left" vertical="top" wrapText="1"/>
    </xf>
    <xf numFmtId="0" fontId="18" fillId="10" borderId="45" xfId="0" applyFont="1" applyFill="1" applyBorder="1" applyAlignment="1">
      <alignment horizontal="left" vertical="top" wrapText="1"/>
    </xf>
    <xf numFmtId="0" fontId="18" fillId="10" borderId="11" xfId="0" applyFont="1" applyFill="1" applyBorder="1" applyAlignment="1" applyProtection="1">
      <alignment vertical="center" wrapText="1"/>
      <protection locked="0"/>
    </xf>
    <xf numFmtId="14" fontId="18" fillId="10" borderId="11" xfId="0" applyNumberFormat="1" applyFont="1" applyFill="1" applyBorder="1" applyAlignment="1">
      <alignment horizontal="left" vertical="top" wrapText="1"/>
    </xf>
    <xf numFmtId="0" fontId="18" fillId="10" borderId="12" xfId="0" applyFont="1" applyFill="1" applyBorder="1" applyAlignment="1">
      <alignment horizontal="left" vertical="top" wrapText="1"/>
    </xf>
    <xf numFmtId="0" fontId="4" fillId="19" borderId="5" xfId="2" applyFill="1" applyBorder="1" applyAlignment="1">
      <alignment wrapText="1"/>
    </xf>
    <xf numFmtId="0" fontId="4" fillId="19" borderId="6" xfId="2" applyFill="1" applyBorder="1" applyAlignment="1">
      <alignment wrapText="1"/>
    </xf>
    <xf numFmtId="0" fontId="4" fillId="19" borderId="6" xfId="2" applyFill="1" applyBorder="1" applyAlignment="1">
      <alignment horizontal="center" wrapText="1"/>
    </xf>
    <xf numFmtId="0" fontId="18" fillId="19" borderId="6" xfId="0" applyFont="1" applyFill="1" applyBorder="1" applyAlignment="1">
      <alignment horizontal="left" vertical="top" wrapText="1"/>
    </xf>
    <xf numFmtId="14" fontId="18" fillId="19" borderId="6" xfId="0" applyNumberFormat="1" applyFont="1" applyFill="1" applyBorder="1" applyAlignment="1" applyProtection="1">
      <alignment horizontal="left" vertical="top" wrapText="1"/>
      <protection locked="0"/>
    </xf>
    <xf numFmtId="0" fontId="18" fillId="19" borderId="7" xfId="0" applyFont="1" applyFill="1" applyBorder="1" applyAlignment="1">
      <alignment vertical="center" wrapText="1"/>
    </xf>
    <xf numFmtId="0" fontId="4" fillId="19" borderId="8" xfId="2" applyFill="1" applyBorder="1" applyAlignment="1">
      <alignment wrapText="1"/>
    </xf>
    <xf numFmtId="0" fontId="4" fillId="19" borderId="1" xfId="2" applyFill="1" applyBorder="1" applyAlignment="1">
      <alignment wrapText="1"/>
    </xf>
    <xf numFmtId="0" fontId="4" fillId="19" borderId="1" xfId="2" applyFill="1" applyBorder="1" applyAlignment="1">
      <alignment horizontal="center" wrapText="1"/>
    </xf>
    <xf numFmtId="0" fontId="18" fillId="19" borderId="1" xfId="0" applyFont="1" applyFill="1" applyBorder="1" applyAlignment="1" applyProtection="1">
      <alignment vertical="center" wrapText="1"/>
      <protection locked="0"/>
    </xf>
    <xf numFmtId="14" fontId="18" fillId="19" borderId="1" xfId="0" applyNumberFormat="1" applyFont="1" applyFill="1" applyBorder="1" applyAlignment="1">
      <alignment horizontal="left" vertical="top" wrapText="1"/>
    </xf>
    <xf numFmtId="0" fontId="18" fillId="19" borderId="9" xfId="0" applyFont="1" applyFill="1" applyBorder="1" applyAlignment="1">
      <alignment horizontal="left" vertical="top" wrapText="1"/>
    </xf>
    <xf numFmtId="0" fontId="4" fillId="19" borderId="10" xfId="2" applyFill="1" applyBorder="1" applyAlignment="1">
      <alignment wrapText="1"/>
    </xf>
    <xf numFmtId="0" fontId="4" fillId="19" borderId="11" xfId="2" applyFill="1" applyBorder="1" applyAlignment="1">
      <alignment wrapText="1"/>
    </xf>
    <xf numFmtId="0" fontId="4" fillId="19" borderId="11" xfId="2" applyFill="1" applyBorder="1" applyAlignment="1">
      <alignment horizontal="center" wrapText="1"/>
    </xf>
    <xf numFmtId="0" fontId="18" fillId="19" borderId="11" xfId="0" applyFont="1" applyFill="1" applyBorder="1" applyAlignment="1" applyProtection="1">
      <alignment vertical="center" wrapText="1"/>
      <protection locked="0"/>
    </xf>
    <xf numFmtId="14" fontId="18" fillId="19" borderId="11" xfId="0" applyNumberFormat="1" applyFont="1" applyFill="1" applyBorder="1" applyAlignment="1">
      <alignment horizontal="left" vertical="top" wrapText="1"/>
    </xf>
    <xf numFmtId="0" fontId="18" fillId="19" borderId="12" xfId="0" applyFont="1" applyFill="1" applyBorder="1" applyAlignment="1">
      <alignment horizontal="left" vertical="top" wrapText="1"/>
    </xf>
    <xf numFmtId="0" fontId="4" fillId="19" borderId="7" xfId="2" applyFill="1" applyBorder="1" applyAlignment="1">
      <alignment wrapText="1"/>
    </xf>
    <xf numFmtId="0" fontId="4" fillId="19" borderId="5" xfId="2" applyFill="1" applyBorder="1" applyAlignment="1">
      <alignment horizontal="center" wrapText="1"/>
    </xf>
    <xf numFmtId="0" fontId="4" fillId="19" borderId="7" xfId="2" applyFill="1" applyBorder="1" applyAlignment="1">
      <alignment horizontal="center" wrapText="1"/>
    </xf>
    <xf numFmtId="0" fontId="4" fillId="19" borderId="9" xfId="2" applyFill="1" applyBorder="1" applyAlignment="1">
      <alignment wrapText="1"/>
    </xf>
    <xf numFmtId="0" fontId="4" fillId="19" borderId="8" xfId="2" applyFill="1" applyBorder="1" applyAlignment="1">
      <alignment horizontal="center" wrapText="1"/>
    </xf>
    <xf numFmtId="0" fontId="4" fillId="19" borderId="9" xfId="2" applyFill="1" applyBorder="1" applyAlignment="1">
      <alignment horizontal="center" wrapText="1"/>
    </xf>
    <xf numFmtId="0" fontId="18" fillId="19" borderId="3" xfId="0" applyFont="1" applyFill="1" applyBorder="1" applyAlignment="1">
      <alignment horizontal="left" vertical="top" wrapText="1"/>
    </xf>
    <xf numFmtId="0" fontId="18" fillId="19" borderId="42" xfId="0" applyFont="1" applyFill="1" applyBorder="1" applyAlignment="1">
      <alignment horizontal="left" vertical="top" wrapText="1"/>
    </xf>
    <xf numFmtId="0" fontId="4" fillId="19" borderId="12" xfId="2" applyFill="1" applyBorder="1" applyAlignment="1">
      <alignment wrapText="1"/>
    </xf>
    <xf numFmtId="0" fontId="4" fillId="19" borderId="10" xfId="2" applyFill="1" applyBorder="1" applyAlignment="1">
      <alignment horizontal="center" wrapText="1"/>
    </xf>
    <xf numFmtId="0" fontId="4" fillId="19" borderId="12" xfId="2" applyFill="1" applyBorder="1" applyAlignment="1">
      <alignment horizontal="center" wrapText="1"/>
    </xf>
    <xf numFmtId="0" fontId="18" fillId="19" borderId="4" xfId="0" applyFont="1" applyFill="1" applyBorder="1" applyAlignment="1">
      <alignment horizontal="left" vertical="top" wrapText="1"/>
    </xf>
    <xf numFmtId="0" fontId="18" fillId="19" borderId="45" xfId="0" applyFont="1" applyFill="1" applyBorder="1" applyAlignment="1">
      <alignment horizontal="left" vertical="top" wrapText="1"/>
    </xf>
    <xf numFmtId="0" fontId="18" fillId="19" borderId="2" xfId="0" applyFont="1" applyFill="1" applyBorder="1" applyAlignment="1">
      <alignment horizontal="left" vertical="center" wrapText="1"/>
    </xf>
    <xf numFmtId="0" fontId="18" fillId="19" borderId="44" xfId="0" applyFont="1" applyFill="1" applyBorder="1" applyAlignment="1" applyProtection="1">
      <alignment horizontal="left" vertical="center" wrapText="1"/>
      <protection locked="0"/>
    </xf>
    <xf numFmtId="0" fontId="18" fillId="19" borderId="44" xfId="0" applyFont="1" applyFill="1" applyBorder="1" applyAlignment="1" applyProtection="1">
      <alignment horizontal="left" vertical="top" wrapText="1"/>
      <protection locked="0"/>
    </xf>
    <xf numFmtId="0" fontId="4" fillId="7" borderId="5" xfId="2" applyFill="1" applyBorder="1" applyAlignment="1">
      <alignment wrapText="1"/>
    </xf>
    <xf numFmtId="0" fontId="4" fillId="7" borderId="6" xfId="2" applyFill="1" applyBorder="1" applyAlignment="1">
      <alignment wrapText="1"/>
    </xf>
    <xf numFmtId="0" fontId="4" fillId="7" borderId="6" xfId="2" applyFill="1" applyBorder="1" applyAlignment="1">
      <alignment horizontal="center" wrapText="1"/>
    </xf>
    <xf numFmtId="0" fontId="21" fillId="7" borderId="6" xfId="0" applyFont="1" applyFill="1" applyBorder="1" applyAlignment="1">
      <alignment horizontal="left" vertical="top" wrapText="1"/>
    </xf>
    <xf numFmtId="0" fontId="21" fillId="7" borderId="6" xfId="0" applyFont="1" applyFill="1" applyBorder="1" applyAlignment="1" applyProtection="1">
      <alignment horizontal="left" vertical="top" wrapText="1"/>
      <protection locked="0"/>
    </xf>
    <xf numFmtId="0" fontId="18" fillId="7" borderId="6" xfId="0" applyFont="1" applyFill="1" applyBorder="1" applyAlignment="1">
      <alignment horizontal="left" vertical="top" wrapText="1"/>
    </xf>
    <xf numFmtId="14" fontId="18" fillId="7" borderId="6" xfId="0" applyNumberFormat="1" applyFont="1" applyFill="1" applyBorder="1" applyAlignment="1" applyProtection="1">
      <alignment horizontal="left" vertical="top" wrapText="1"/>
      <protection locked="0"/>
    </xf>
    <xf numFmtId="0" fontId="18" fillId="7" borderId="7" xfId="0" applyFont="1" applyFill="1" applyBorder="1" applyAlignment="1">
      <alignment vertical="center" wrapText="1"/>
    </xf>
    <xf numFmtId="0" fontId="4" fillId="7" borderId="8" xfId="2" applyFill="1" applyBorder="1" applyAlignment="1">
      <alignment wrapText="1"/>
    </xf>
    <xf numFmtId="0" fontId="4" fillId="7" borderId="1" xfId="2" applyFill="1" applyBorder="1" applyAlignment="1">
      <alignment wrapText="1"/>
    </xf>
    <xf numFmtId="0" fontId="4" fillId="7" borderId="1" xfId="2" applyFill="1" applyBorder="1" applyAlignment="1">
      <alignment horizontal="center" wrapText="1"/>
    </xf>
    <xf numFmtId="0" fontId="18" fillId="7" borderId="1" xfId="0" applyFont="1" applyFill="1" applyBorder="1" applyAlignment="1">
      <alignment horizontal="left" vertical="top" wrapText="1"/>
    </xf>
    <xf numFmtId="0" fontId="18" fillId="7" borderId="1" xfId="0" applyFont="1" applyFill="1" applyBorder="1" applyAlignment="1" applyProtection="1">
      <alignment vertical="center" wrapText="1"/>
      <protection locked="0"/>
    </xf>
    <xf numFmtId="14" fontId="18" fillId="7" borderId="1" xfId="0" applyNumberFormat="1" applyFont="1" applyFill="1" applyBorder="1" applyAlignment="1">
      <alignment horizontal="left" vertical="top" wrapText="1"/>
    </xf>
    <xf numFmtId="0" fontId="18" fillId="7" borderId="9" xfId="0" applyFont="1" applyFill="1" applyBorder="1" applyAlignment="1">
      <alignment horizontal="left" vertical="top" wrapText="1"/>
    </xf>
    <xf numFmtId="0" fontId="4" fillId="7" borderId="10" xfId="2" applyFill="1" applyBorder="1" applyAlignment="1">
      <alignment wrapText="1"/>
    </xf>
    <xf numFmtId="0" fontId="4" fillId="7" borderId="11" xfId="2" applyFill="1" applyBorder="1" applyAlignment="1">
      <alignment wrapText="1"/>
    </xf>
    <xf numFmtId="0" fontId="4" fillId="7" borderId="11" xfId="2" applyFill="1" applyBorder="1" applyAlignment="1">
      <alignment horizontal="center" wrapText="1"/>
    </xf>
    <xf numFmtId="0" fontId="18" fillId="7" borderId="11" xfId="0" applyFont="1" applyFill="1" applyBorder="1" applyAlignment="1">
      <alignment horizontal="left" vertical="top" wrapText="1"/>
    </xf>
    <xf numFmtId="0" fontId="18" fillId="7" borderId="11" xfId="0" applyFont="1" applyFill="1" applyBorder="1" applyAlignment="1" applyProtection="1">
      <alignment vertical="center" wrapText="1"/>
      <protection locked="0"/>
    </xf>
    <xf numFmtId="14" fontId="18" fillId="7" borderId="11" xfId="0" applyNumberFormat="1" applyFont="1" applyFill="1" applyBorder="1" applyAlignment="1">
      <alignment horizontal="left" vertical="top" wrapText="1"/>
    </xf>
    <xf numFmtId="0" fontId="18" fillId="7" borderId="12" xfId="0" applyFont="1" applyFill="1" applyBorder="1" applyAlignment="1">
      <alignment horizontal="left" vertical="top" wrapText="1"/>
    </xf>
    <xf numFmtId="0" fontId="4" fillId="7" borderId="27" xfId="2" applyFill="1" applyBorder="1" applyAlignment="1">
      <alignment wrapText="1"/>
    </xf>
    <xf numFmtId="0" fontId="4" fillId="7" borderId="28" xfId="2" applyFill="1" applyBorder="1" applyAlignment="1">
      <alignment wrapText="1"/>
    </xf>
    <xf numFmtId="0" fontId="4" fillId="7" borderId="29" xfId="2" applyFill="1" applyBorder="1" applyAlignment="1">
      <alignment wrapText="1"/>
    </xf>
    <xf numFmtId="0" fontId="4" fillId="7" borderId="27" xfId="2" applyFill="1" applyBorder="1" applyAlignment="1">
      <alignment horizontal="center" wrapText="1"/>
    </xf>
    <xf numFmtId="0" fontId="4" fillId="7" borderId="28" xfId="2" applyFill="1" applyBorder="1" applyAlignment="1">
      <alignment horizontal="center" wrapText="1"/>
    </xf>
    <xf numFmtId="0" fontId="4" fillId="7" borderId="29" xfId="2" applyFill="1" applyBorder="1" applyAlignment="1">
      <alignment horizontal="center" wrapText="1"/>
    </xf>
    <xf numFmtId="0" fontId="21" fillId="7" borderId="63" xfId="0" applyFont="1" applyFill="1" applyBorder="1" applyAlignment="1">
      <alignment horizontal="left" vertical="top" wrapText="1"/>
    </xf>
    <xf numFmtId="0" fontId="21" fillId="7" borderId="56" xfId="0" applyFont="1" applyFill="1" applyBorder="1" applyAlignment="1" applyProtection="1">
      <alignment horizontal="left" vertical="top" wrapText="1"/>
      <protection locked="0"/>
    </xf>
    <xf numFmtId="0" fontId="18" fillId="7" borderId="28" xfId="0" applyFont="1" applyFill="1" applyBorder="1" applyAlignment="1" applyProtection="1">
      <alignment vertical="center" wrapText="1"/>
      <protection locked="0"/>
    </xf>
    <xf numFmtId="14" fontId="18" fillId="7" borderId="28" xfId="0" applyNumberFormat="1" applyFont="1" applyFill="1" applyBorder="1" applyAlignment="1" applyProtection="1">
      <alignment horizontal="left" vertical="top" wrapText="1"/>
      <protection locked="0"/>
    </xf>
    <xf numFmtId="0" fontId="18" fillId="7" borderId="29" xfId="0" applyFont="1" applyFill="1" applyBorder="1" applyAlignment="1">
      <alignment vertical="center" wrapText="1"/>
    </xf>
    <xf numFmtId="0" fontId="4" fillId="7" borderId="7" xfId="2" applyFill="1" applyBorder="1" applyAlignment="1">
      <alignment wrapText="1"/>
    </xf>
    <xf numFmtId="0" fontId="4" fillId="7" borderId="5" xfId="2" applyFill="1" applyBorder="1" applyAlignment="1">
      <alignment horizontal="center" wrapText="1"/>
    </xf>
    <xf numFmtId="0" fontId="4" fillId="7" borderId="7" xfId="2" applyFill="1" applyBorder="1" applyAlignment="1">
      <alignment horizontal="center" wrapText="1"/>
    </xf>
    <xf numFmtId="0" fontId="21" fillId="7" borderId="2" xfId="0" applyFont="1" applyFill="1" applyBorder="1" applyAlignment="1">
      <alignment horizontal="left" vertical="top" wrapText="1"/>
    </xf>
    <xf numFmtId="0" fontId="21" fillId="7" borderId="44" xfId="0" applyFont="1" applyFill="1" applyBorder="1" applyAlignment="1" applyProtection="1">
      <alignment horizontal="left" vertical="top" wrapText="1"/>
      <protection locked="0"/>
    </xf>
    <xf numFmtId="0" fontId="4" fillId="7" borderId="9" xfId="2" applyFill="1" applyBorder="1" applyAlignment="1">
      <alignment wrapText="1"/>
    </xf>
    <xf numFmtId="0" fontId="4" fillId="7" borderId="8" xfId="2" applyFill="1" applyBorder="1" applyAlignment="1">
      <alignment horizontal="center" wrapText="1"/>
    </xf>
    <xf numFmtId="0" fontId="4" fillId="7" borderId="9" xfId="2" applyFill="1" applyBorder="1" applyAlignment="1">
      <alignment horizontal="center" wrapText="1"/>
    </xf>
    <xf numFmtId="0" fontId="18" fillId="7" borderId="3" xfId="0" applyFont="1" applyFill="1" applyBorder="1" applyAlignment="1">
      <alignment horizontal="left" vertical="top" wrapText="1"/>
    </xf>
    <xf numFmtId="0" fontId="18" fillId="7" borderId="42" xfId="0" applyFont="1" applyFill="1" applyBorder="1" applyAlignment="1">
      <alignment horizontal="left" vertical="top" wrapText="1"/>
    </xf>
    <xf numFmtId="0" fontId="4" fillId="7" borderId="12" xfId="2" applyFill="1" applyBorder="1" applyAlignment="1">
      <alignment wrapText="1"/>
    </xf>
    <xf numFmtId="0" fontId="4" fillId="7" borderId="10" xfId="2" applyFill="1" applyBorder="1" applyAlignment="1">
      <alignment horizontal="center" wrapText="1"/>
    </xf>
    <xf numFmtId="0" fontId="4" fillId="7" borderId="12" xfId="2" applyFill="1" applyBorder="1" applyAlignment="1">
      <alignment horizontal="center" wrapText="1"/>
    </xf>
    <xf numFmtId="0" fontId="18" fillId="7" borderId="4" xfId="0" applyFont="1" applyFill="1" applyBorder="1" applyAlignment="1">
      <alignment horizontal="left" vertical="top" wrapText="1"/>
    </xf>
    <xf numFmtId="0" fontId="18" fillId="7" borderId="45" xfId="0" applyFont="1" applyFill="1" applyBorder="1" applyAlignment="1">
      <alignment horizontal="left" vertical="top" wrapText="1"/>
    </xf>
    <xf numFmtId="0" fontId="18" fillId="7" borderId="2" xfId="0" applyFont="1" applyFill="1" applyBorder="1" applyAlignment="1">
      <alignment horizontal="left" vertical="center" wrapText="1"/>
    </xf>
    <xf numFmtId="0" fontId="18" fillId="7" borderId="44" xfId="0" applyFont="1" applyFill="1" applyBorder="1" applyAlignment="1" applyProtection="1">
      <alignment horizontal="left" vertical="center" wrapText="1"/>
      <protection locked="0"/>
    </xf>
    <xf numFmtId="0" fontId="18" fillId="7" borderId="44" xfId="0" applyFont="1" applyFill="1" applyBorder="1" applyAlignment="1" applyProtection="1">
      <alignment horizontal="left" vertical="top" wrapText="1"/>
      <protection locked="0"/>
    </xf>
    <xf numFmtId="0" fontId="18" fillId="7" borderId="6" xfId="0" applyFont="1" applyFill="1" applyBorder="1" applyAlignment="1" applyProtection="1">
      <alignment vertical="center" wrapText="1"/>
      <protection locked="0"/>
    </xf>
    <xf numFmtId="0" fontId="18" fillId="7" borderId="3" xfId="0" applyFont="1" applyFill="1" applyBorder="1" applyAlignment="1">
      <alignment horizontal="left" vertical="center" wrapText="1"/>
    </xf>
    <xf numFmtId="0" fontId="18" fillId="7" borderId="42" xfId="0" applyFont="1" applyFill="1" applyBorder="1" applyAlignment="1" applyProtection="1">
      <alignment horizontal="left" vertical="center" wrapText="1"/>
      <protection locked="0"/>
    </xf>
    <xf numFmtId="14" fontId="18" fillId="7" borderId="1" xfId="0" applyNumberFormat="1" applyFont="1" applyFill="1" applyBorder="1" applyAlignment="1" applyProtection="1">
      <alignment horizontal="left" vertical="top" wrapText="1"/>
      <protection locked="0"/>
    </xf>
    <xf numFmtId="0" fontId="18" fillId="7" borderId="9" xfId="0" applyFont="1" applyFill="1" applyBorder="1" applyAlignment="1">
      <alignment vertical="center" wrapText="1"/>
    </xf>
    <xf numFmtId="0" fontId="18" fillId="7" borderId="4" xfId="0" applyFont="1" applyFill="1" applyBorder="1" applyAlignment="1">
      <alignment horizontal="left" vertical="center" wrapText="1"/>
    </xf>
    <xf numFmtId="0" fontId="18" fillId="7" borderId="45" xfId="0" applyFont="1" applyFill="1" applyBorder="1" applyAlignment="1" applyProtection="1">
      <alignment horizontal="left" vertical="center" wrapText="1"/>
      <protection locked="0"/>
    </xf>
    <xf numFmtId="14" fontId="18" fillId="7" borderId="11" xfId="0" applyNumberFormat="1" applyFont="1" applyFill="1" applyBorder="1" applyAlignment="1" applyProtection="1">
      <alignment horizontal="left" vertical="top" wrapText="1"/>
      <protection locked="0"/>
    </xf>
    <xf numFmtId="0" fontId="18" fillId="7" borderId="12" xfId="0" applyFont="1" applyFill="1" applyBorder="1" applyAlignment="1">
      <alignment vertical="center" wrapText="1"/>
    </xf>
    <xf numFmtId="0" fontId="4" fillId="2" borderId="27" xfId="2" applyFill="1" applyBorder="1" applyAlignment="1">
      <alignment wrapText="1"/>
    </xf>
    <xf numFmtId="0" fontId="4" fillId="2" borderId="28" xfId="2" applyFill="1" applyBorder="1" applyAlignment="1">
      <alignment wrapText="1"/>
    </xf>
    <xf numFmtId="0" fontId="4" fillId="2" borderId="29" xfId="2" applyFill="1" applyBorder="1" applyAlignment="1">
      <alignment wrapText="1"/>
    </xf>
    <xf numFmtId="0" fontId="4" fillId="2" borderId="27" xfId="2" applyFill="1" applyBorder="1" applyAlignment="1">
      <alignment horizontal="center" wrapText="1"/>
    </xf>
    <xf numFmtId="0" fontId="4" fillId="2" borderId="28" xfId="2" applyFill="1" applyBorder="1" applyAlignment="1">
      <alignment horizontal="center" wrapText="1"/>
    </xf>
    <xf numFmtId="0" fontId="4" fillId="2" borderId="29" xfId="2" applyFill="1" applyBorder="1" applyAlignment="1">
      <alignment horizontal="center" wrapText="1"/>
    </xf>
    <xf numFmtId="0" fontId="18" fillId="2" borderId="63" xfId="0" applyFont="1" applyFill="1" applyBorder="1" applyAlignment="1">
      <alignment horizontal="left" vertical="center" wrapText="1"/>
    </xf>
    <xf numFmtId="0" fontId="18" fillId="2" borderId="56" xfId="0" applyFont="1" applyFill="1" applyBorder="1" applyAlignment="1" applyProtection="1">
      <alignment horizontal="left" vertical="center" wrapText="1"/>
      <protection locked="0"/>
    </xf>
    <xf numFmtId="0" fontId="18" fillId="2" borderId="28" xfId="0" applyFont="1" applyFill="1" applyBorder="1" applyAlignment="1" applyProtection="1">
      <alignment vertical="center" wrapText="1"/>
      <protection locked="0"/>
    </xf>
    <xf numFmtId="14" fontId="18" fillId="2" borderId="28" xfId="0" applyNumberFormat="1" applyFont="1" applyFill="1" applyBorder="1" applyAlignment="1" applyProtection="1">
      <alignment horizontal="left" vertical="top" wrapText="1"/>
      <protection locked="0"/>
    </xf>
    <xf numFmtId="0" fontId="18" fillId="2" borderId="29" xfId="0" applyFont="1" applyFill="1" applyBorder="1" applyAlignment="1">
      <alignment vertical="center" wrapText="1"/>
    </xf>
    <xf numFmtId="0" fontId="4" fillId="2" borderId="5" xfId="2" applyFill="1" applyBorder="1" applyAlignment="1">
      <alignment wrapText="1"/>
    </xf>
    <xf numFmtId="0" fontId="4" fillId="2" borderId="6" xfId="2" applyFill="1" applyBorder="1" applyAlignment="1">
      <alignment wrapText="1"/>
    </xf>
    <xf numFmtId="0" fontId="4" fillId="2" borderId="7" xfId="2" applyFill="1" applyBorder="1" applyAlignment="1">
      <alignment wrapText="1"/>
    </xf>
    <xf numFmtId="0" fontId="4" fillId="2" borderId="5" xfId="2" applyFill="1" applyBorder="1" applyAlignment="1">
      <alignment horizontal="center" wrapText="1"/>
    </xf>
    <xf numFmtId="0" fontId="4" fillId="2" borderId="6" xfId="2" applyFill="1" applyBorder="1" applyAlignment="1">
      <alignment horizontal="center" wrapText="1"/>
    </xf>
    <xf numFmtId="0" fontId="4" fillId="2" borderId="7" xfId="2" applyFill="1" applyBorder="1" applyAlignment="1">
      <alignment horizontal="center" wrapText="1"/>
    </xf>
    <xf numFmtId="0" fontId="18" fillId="2" borderId="2" xfId="0" applyFont="1" applyFill="1" applyBorder="1" applyAlignment="1">
      <alignment horizontal="left" vertical="center" wrapText="1"/>
    </xf>
    <xf numFmtId="0" fontId="18" fillId="2" borderId="44" xfId="0" applyFont="1" applyFill="1" applyBorder="1" applyAlignment="1" applyProtection="1">
      <alignment horizontal="left" vertical="center" wrapText="1"/>
      <protection locked="0"/>
    </xf>
    <xf numFmtId="0" fontId="18" fillId="2" borderId="6" xfId="0" applyFont="1" applyFill="1" applyBorder="1" applyAlignment="1">
      <alignment horizontal="left" vertical="top" wrapText="1"/>
    </xf>
    <xf numFmtId="14" fontId="18" fillId="2" borderId="6" xfId="0" applyNumberFormat="1" applyFont="1" applyFill="1" applyBorder="1" applyAlignment="1" applyProtection="1">
      <alignment horizontal="left" vertical="top" wrapText="1"/>
      <protection locked="0"/>
    </xf>
    <xf numFmtId="0" fontId="18" fillId="2" borderId="7" xfId="0" applyFont="1" applyFill="1" applyBorder="1" applyAlignment="1">
      <alignment vertical="center" wrapText="1"/>
    </xf>
    <xf numFmtId="0" fontId="4" fillId="2" borderId="8" xfId="2" applyFill="1" applyBorder="1" applyAlignment="1">
      <alignment wrapText="1"/>
    </xf>
    <xf numFmtId="0" fontId="4" fillId="2" borderId="1" xfId="2" applyFill="1" applyBorder="1" applyAlignment="1">
      <alignment wrapText="1"/>
    </xf>
    <xf numFmtId="0" fontId="4" fillId="2" borderId="9" xfId="2" applyFill="1" applyBorder="1" applyAlignment="1">
      <alignment wrapText="1"/>
    </xf>
    <xf numFmtId="0" fontId="4" fillId="2" borderId="8" xfId="2" applyFill="1" applyBorder="1" applyAlignment="1">
      <alignment horizontal="center" wrapText="1"/>
    </xf>
    <xf numFmtId="0" fontId="4" fillId="2" borderId="1" xfId="2" applyFill="1" applyBorder="1" applyAlignment="1">
      <alignment horizontal="center" wrapText="1"/>
    </xf>
    <xf numFmtId="0" fontId="4" fillId="2" borderId="9" xfId="2" applyFill="1" applyBorder="1" applyAlignment="1">
      <alignment horizontal="center" wrapText="1"/>
    </xf>
    <xf numFmtId="0" fontId="18" fillId="2" borderId="3" xfId="0" applyFont="1" applyFill="1" applyBorder="1" applyAlignment="1">
      <alignment horizontal="left" vertical="top" wrapText="1"/>
    </xf>
    <xf numFmtId="0" fontId="18" fillId="2" borderId="42" xfId="0" applyFont="1" applyFill="1" applyBorder="1" applyAlignment="1">
      <alignment horizontal="left" vertical="top" wrapText="1"/>
    </xf>
    <xf numFmtId="0" fontId="18" fillId="2" borderId="1" xfId="0" applyFont="1" applyFill="1" applyBorder="1" applyAlignment="1" applyProtection="1">
      <alignment vertical="center" wrapText="1"/>
      <protection locked="0"/>
    </xf>
    <xf numFmtId="14" fontId="18" fillId="2" borderId="1" xfId="0" applyNumberFormat="1" applyFont="1" applyFill="1" applyBorder="1" applyAlignment="1">
      <alignment horizontal="left" vertical="top" wrapText="1"/>
    </xf>
    <xf numFmtId="0" fontId="18" fillId="2" borderId="9" xfId="0" applyFont="1" applyFill="1" applyBorder="1" applyAlignment="1">
      <alignment horizontal="left" vertical="top" wrapText="1"/>
    </xf>
    <xf numFmtId="0" fontId="4" fillId="2" borderId="10" xfId="2" applyFill="1" applyBorder="1" applyAlignment="1">
      <alignment wrapText="1"/>
    </xf>
    <xf numFmtId="0" fontId="4" fillId="2" borderId="11" xfId="2" applyFill="1" applyBorder="1" applyAlignment="1">
      <alignment wrapText="1"/>
    </xf>
    <xf numFmtId="0" fontId="4" fillId="2" borderId="12" xfId="2" applyFill="1" applyBorder="1" applyAlignment="1">
      <alignment wrapText="1"/>
    </xf>
    <xf numFmtId="0" fontId="4" fillId="2" borderId="10" xfId="2" applyFill="1" applyBorder="1" applyAlignment="1">
      <alignment horizontal="center" wrapText="1"/>
    </xf>
    <xf numFmtId="0" fontId="4" fillId="2" borderId="11" xfId="2" applyFill="1" applyBorder="1" applyAlignment="1">
      <alignment horizontal="center" wrapText="1"/>
    </xf>
    <xf numFmtId="0" fontId="4" fillId="2" borderId="12" xfId="2" applyFill="1" applyBorder="1" applyAlignment="1">
      <alignment horizontal="center" wrapText="1"/>
    </xf>
    <xf numFmtId="0" fontId="18" fillId="2" borderId="4" xfId="0" applyFont="1" applyFill="1" applyBorder="1" applyAlignment="1">
      <alignment horizontal="left" vertical="top" wrapText="1"/>
    </xf>
    <xf numFmtId="0" fontId="18" fillId="2" borderId="45" xfId="0" applyFont="1" applyFill="1" applyBorder="1" applyAlignment="1">
      <alignment horizontal="left" vertical="top" wrapText="1"/>
    </xf>
    <xf numFmtId="0" fontId="18" fillId="2" borderId="11" xfId="0" applyFont="1" applyFill="1" applyBorder="1" applyAlignment="1" applyProtection="1">
      <alignment vertical="center" wrapText="1"/>
      <protection locked="0"/>
    </xf>
    <xf numFmtId="14" fontId="18" fillId="2" borderId="11" xfId="0" applyNumberFormat="1" applyFont="1" applyFill="1" applyBorder="1" applyAlignment="1">
      <alignment horizontal="left" vertical="top" wrapText="1"/>
    </xf>
    <xf numFmtId="0" fontId="18" fillId="2" borderId="12" xfId="0" applyFont="1" applyFill="1" applyBorder="1" applyAlignment="1">
      <alignment horizontal="left" vertical="top" wrapText="1"/>
    </xf>
    <xf numFmtId="0" fontId="18" fillId="2" borderId="44" xfId="0" applyFont="1" applyFill="1" applyBorder="1" applyAlignment="1" applyProtection="1">
      <alignment horizontal="left" vertical="top" wrapText="1"/>
      <protection locked="0"/>
    </xf>
    <xf numFmtId="0" fontId="4" fillId="2" borderId="49" xfId="2" applyFill="1" applyBorder="1" applyAlignment="1">
      <alignment wrapText="1"/>
    </xf>
    <xf numFmtId="0" fontId="4" fillId="2" borderId="50" xfId="2" applyFill="1" applyBorder="1" applyAlignment="1">
      <alignment wrapText="1"/>
    </xf>
    <xf numFmtId="0" fontId="4" fillId="2" borderId="51" xfId="2" applyFill="1" applyBorder="1" applyAlignment="1">
      <alignment wrapText="1"/>
    </xf>
    <xf numFmtId="0" fontId="4" fillId="2" borderId="49" xfId="2" applyFill="1" applyBorder="1" applyAlignment="1">
      <alignment horizontal="center" wrapText="1"/>
    </xf>
    <xf numFmtId="0" fontId="4" fillId="2" borderId="50" xfId="2" applyFill="1" applyBorder="1" applyAlignment="1">
      <alignment horizontal="center" wrapText="1"/>
    </xf>
    <xf numFmtId="0" fontId="4" fillId="2" borderId="51" xfId="2" applyFill="1" applyBorder="1" applyAlignment="1">
      <alignment horizontal="center" wrapText="1"/>
    </xf>
    <xf numFmtId="0" fontId="18" fillId="2" borderId="38" xfId="0" applyFont="1" applyFill="1" applyBorder="1" applyAlignment="1">
      <alignment horizontal="left" vertical="center" wrapText="1"/>
    </xf>
    <xf numFmtId="0" fontId="18" fillId="2" borderId="72" xfId="0" applyFont="1" applyFill="1" applyBorder="1" applyAlignment="1" applyProtection="1">
      <alignment horizontal="left" vertical="center" wrapText="1"/>
      <protection locked="0"/>
    </xf>
    <xf numFmtId="0" fontId="18" fillId="2" borderId="50" xfId="0" applyFont="1" applyFill="1" applyBorder="1" applyAlignment="1" applyProtection="1">
      <alignment vertical="center" wrapText="1"/>
      <protection locked="0"/>
    </xf>
    <xf numFmtId="14" fontId="18" fillId="2" borderId="50" xfId="0" applyNumberFormat="1" applyFont="1" applyFill="1" applyBorder="1" applyAlignment="1" applyProtection="1">
      <alignment horizontal="left" vertical="top" wrapText="1"/>
      <protection locked="0"/>
    </xf>
    <xf numFmtId="0" fontId="18" fillId="2" borderId="51" xfId="0" applyFont="1" applyFill="1" applyBorder="1" applyAlignment="1">
      <alignment vertical="center" wrapText="1"/>
    </xf>
    <xf numFmtId="0" fontId="4" fillId="19" borderId="60" xfId="2" applyFill="1" applyBorder="1" applyAlignment="1">
      <alignment wrapText="1"/>
    </xf>
    <xf numFmtId="0" fontId="4" fillId="19" borderId="36" xfId="2" applyFill="1" applyBorder="1" applyAlignment="1">
      <alignment wrapText="1"/>
    </xf>
    <xf numFmtId="0" fontId="4" fillId="19" borderId="37" xfId="2" applyFill="1" applyBorder="1" applyAlignment="1">
      <alignment wrapText="1"/>
    </xf>
    <xf numFmtId="0" fontId="4" fillId="19" borderId="60" xfId="2" applyFill="1" applyBorder="1" applyAlignment="1">
      <alignment horizontal="center" wrapText="1"/>
    </xf>
    <xf numFmtId="0" fontId="4" fillId="19" borderId="36" xfId="2" applyFill="1" applyBorder="1" applyAlignment="1">
      <alignment horizontal="center" wrapText="1"/>
    </xf>
    <xf numFmtId="0" fontId="4" fillId="19" borderId="37" xfId="2" applyFill="1" applyBorder="1" applyAlignment="1">
      <alignment horizontal="center" wrapText="1"/>
    </xf>
    <xf numFmtId="0" fontId="18" fillId="19" borderId="40" xfId="0" applyFont="1" applyFill="1" applyBorder="1" applyAlignment="1">
      <alignment horizontal="left" vertical="center" wrapText="1"/>
    </xf>
    <xf numFmtId="0" fontId="18" fillId="19" borderId="58" xfId="0" applyFont="1" applyFill="1" applyBorder="1" applyAlignment="1" applyProtection="1">
      <alignment horizontal="left" vertical="center" wrapText="1"/>
      <protection locked="0"/>
    </xf>
    <xf numFmtId="0" fontId="18" fillId="19" borderId="36" xfId="0" applyFont="1" applyFill="1" applyBorder="1" applyAlignment="1" applyProtection="1">
      <alignment vertical="center" wrapText="1"/>
      <protection locked="0"/>
    </xf>
    <xf numFmtId="14" fontId="18" fillId="19" borderId="36" xfId="0" applyNumberFormat="1" applyFont="1" applyFill="1" applyBorder="1" applyAlignment="1" applyProtection="1">
      <alignment horizontal="left" vertical="top" wrapText="1"/>
      <protection locked="0"/>
    </xf>
    <xf numFmtId="0" fontId="18" fillId="19" borderId="37" xfId="0" applyFont="1" applyFill="1" applyBorder="1" applyAlignment="1">
      <alignment vertical="center" wrapText="1"/>
    </xf>
    <xf numFmtId="14" fontId="18" fillId="11" borderId="6" xfId="0" applyNumberFormat="1" applyFont="1" applyFill="1" applyBorder="1" applyAlignment="1" applyProtection="1">
      <alignment horizontal="left" vertical="top" wrapText="1"/>
      <protection locked="0"/>
    </xf>
    <xf numFmtId="0" fontId="21" fillId="11" borderId="2" xfId="0" applyFont="1" applyFill="1" applyBorder="1" applyAlignment="1">
      <alignment horizontal="left" vertical="top" wrapText="1"/>
    </xf>
    <xf numFmtId="14" fontId="18" fillId="11" borderId="28" xfId="0" applyNumberFormat="1" applyFont="1" applyFill="1" applyBorder="1" applyAlignment="1" applyProtection="1">
      <alignment horizontal="left" vertical="top" wrapText="1"/>
      <protection locked="0"/>
    </xf>
    <xf numFmtId="0" fontId="4" fillId="11" borderId="60" xfId="2" applyFill="1" applyBorder="1" applyAlignment="1">
      <alignment wrapText="1"/>
    </xf>
    <xf numFmtId="0" fontId="4" fillId="11" borderId="36" xfId="2" applyFill="1" applyBorder="1" applyAlignment="1">
      <alignment wrapText="1"/>
    </xf>
    <xf numFmtId="0" fontId="4" fillId="11" borderId="37" xfId="2" applyFill="1" applyBorder="1" applyAlignment="1">
      <alignment wrapText="1"/>
    </xf>
    <xf numFmtId="0" fontId="4" fillId="11" borderId="60" xfId="2" applyFill="1" applyBorder="1" applyAlignment="1">
      <alignment horizontal="center" wrapText="1"/>
    </xf>
    <xf numFmtId="0" fontId="4" fillId="11" borderId="36" xfId="2" applyFill="1" applyBorder="1" applyAlignment="1">
      <alignment horizontal="center" wrapText="1"/>
    </xf>
    <xf numFmtId="0" fontId="4" fillId="11" borderId="37" xfId="2" applyFill="1" applyBorder="1" applyAlignment="1">
      <alignment horizontal="center" wrapText="1"/>
    </xf>
    <xf numFmtId="0" fontId="18" fillId="11" borderId="40" xfId="0" applyFont="1" applyFill="1" applyBorder="1" applyAlignment="1">
      <alignment horizontal="left" vertical="center" wrapText="1"/>
    </xf>
    <xf numFmtId="0" fontId="18" fillId="11" borderId="58" xfId="0" applyFont="1" applyFill="1" applyBorder="1" applyAlignment="1" applyProtection="1">
      <alignment horizontal="left" vertical="center" wrapText="1"/>
      <protection locked="0"/>
    </xf>
    <xf numFmtId="0" fontId="18" fillId="11" borderId="36" xfId="0" applyFont="1" applyFill="1" applyBorder="1" applyAlignment="1" applyProtection="1">
      <alignment vertical="center" wrapText="1"/>
      <protection locked="0"/>
    </xf>
    <xf numFmtId="14" fontId="18" fillId="11" borderId="36" xfId="0" applyNumberFormat="1" applyFont="1" applyFill="1" applyBorder="1" applyAlignment="1" applyProtection="1">
      <alignment horizontal="left" vertical="top" wrapText="1"/>
      <protection locked="0"/>
    </xf>
    <xf numFmtId="0" fontId="18" fillId="11" borderId="37" xfId="0" applyFont="1" applyFill="1" applyBorder="1" applyAlignment="1">
      <alignment vertical="center" wrapText="1"/>
    </xf>
    <xf numFmtId="0" fontId="4" fillId="16" borderId="30" xfId="2" applyFill="1" applyBorder="1" applyAlignment="1">
      <alignment wrapText="1"/>
    </xf>
    <xf numFmtId="0" fontId="4" fillId="16" borderId="31" xfId="2" applyFill="1" applyBorder="1" applyAlignment="1">
      <alignment wrapText="1"/>
    </xf>
    <xf numFmtId="0" fontId="4" fillId="16" borderId="32" xfId="2" applyFill="1" applyBorder="1" applyAlignment="1">
      <alignment wrapText="1"/>
    </xf>
    <xf numFmtId="0" fontId="4" fillId="16" borderId="30" xfId="2" applyFill="1" applyBorder="1" applyAlignment="1">
      <alignment horizontal="center" wrapText="1"/>
    </xf>
    <xf numFmtId="0" fontId="4" fillId="16" borderId="31" xfId="2" applyFill="1" applyBorder="1" applyAlignment="1">
      <alignment horizontal="center" wrapText="1"/>
    </xf>
    <xf numFmtId="0" fontId="4" fillId="16" borderId="32" xfId="2" applyFill="1" applyBorder="1" applyAlignment="1">
      <alignment horizontal="center" wrapText="1"/>
    </xf>
    <xf numFmtId="0" fontId="18" fillId="16" borderId="73" xfId="0" applyFont="1" applyFill="1" applyBorder="1" applyAlignment="1">
      <alignment horizontal="left" vertical="center" wrapText="1"/>
    </xf>
    <xf numFmtId="0" fontId="18" fillId="16" borderId="41" xfId="0" applyFont="1" applyFill="1" applyBorder="1" applyAlignment="1" applyProtection="1">
      <alignment horizontal="left" wrapText="1"/>
      <protection locked="0"/>
    </xf>
    <xf numFmtId="0" fontId="18" fillId="16" borderId="31" xfId="0" applyFont="1" applyFill="1" applyBorder="1" applyAlignment="1">
      <alignment horizontal="left" vertical="top" wrapText="1"/>
    </xf>
    <xf numFmtId="14" fontId="18" fillId="16" borderId="31" xfId="0" applyNumberFormat="1" applyFont="1" applyFill="1" applyBorder="1" applyAlignment="1" applyProtection="1">
      <alignment horizontal="left" vertical="top" wrapText="1"/>
      <protection locked="0"/>
    </xf>
    <xf numFmtId="0" fontId="18" fillId="16" borderId="32" xfId="0" applyFont="1" applyFill="1" applyBorder="1" applyAlignment="1">
      <alignment vertical="center" wrapText="1"/>
    </xf>
    <xf numFmtId="0" fontId="18" fillId="9" borderId="44" xfId="0" applyFont="1" applyFill="1" applyBorder="1" applyAlignment="1" applyProtection="1">
      <alignment horizontal="left" wrapText="1"/>
      <protection locked="0"/>
    </xf>
    <xf numFmtId="0" fontId="18" fillId="9" borderId="73" xfId="0" applyFont="1" applyFill="1" applyBorder="1" applyAlignment="1">
      <alignment horizontal="left" vertical="center" wrapText="1"/>
    </xf>
    <xf numFmtId="0" fontId="18" fillId="9" borderId="41" xfId="0" applyFont="1" applyFill="1" applyBorder="1" applyAlignment="1" applyProtection="1">
      <alignment horizontal="left" vertical="center" wrapText="1"/>
      <protection locked="0"/>
    </xf>
    <xf numFmtId="0" fontId="18" fillId="8" borderId="44" xfId="0" applyFont="1" applyFill="1" applyBorder="1" applyAlignment="1" applyProtection="1">
      <alignment horizontal="left" vertical="center" wrapText="1"/>
      <protection locked="0"/>
    </xf>
    <xf numFmtId="0" fontId="4" fillId="10" borderId="7" xfId="2" applyFill="1" applyBorder="1" applyAlignment="1">
      <alignment wrapText="1"/>
    </xf>
    <xf numFmtId="0" fontId="4" fillId="10" borderId="5" xfId="2" applyFill="1" applyBorder="1" applyAlignment="1">
      <alignment horizontal="center" wrapText="1"/>
    </xf>
    <xf numFmtId="0" fontId="4" fillId="10" borderId="6" xfId="2" applyFill="1" applyBorder="1" applyAlignment="1">
      <alignment horizontal="center" wrapText="1"/>
    </xf>
    <xf numFmtId="0" fontId="4" fillId="10" borderId="7" xfId="2" applyFill="1" applyBorder="1" applyAlignment="1">
      <alignment horizontal="center" wrapText="1"/>
    </xf>
    <xf numFmtId="0" fontId="18" fillId="10" borderId="2" xfId="0" applyFont="1" applyFill="1" applyBorder="1" applyAlignment="1">
      <alignment horizontal="left" vertical="center" wrapText="1"/>
    </xf>
    <xf numFmtId="0" fontId="18" fillId="10" borderId="44" xfId="0" applyFont="1" applyFill="1" applyBorder="1" applyAlignment="1" applyProtection="1">
      <alignment horizontal="left" vertical="center" wrapText="1"/>
      <protection locked="0"/>
    </xf>
    <xf numFmtId="0" fontId="18" fillId="10" borderId="6" xfId="0" applyFont="1" applyFill="1" applyBorder="1" applyAlignment="1">
      <alignment horizontal="left" vertical="top" wrapText="1"/>
    </xf>
    <xf numFmtId="14" fontId="18" fillId="10" borderId="6" xfId="0" applyNumberFormat="1" applyFont="1" applyFill="1" applyBorder="1" applyAlignment="1" applyProtection="1">
      <alignment vertical="center" wrapText="1"/>
      <protection locked="0"/>
    </xf>
    <xf numFmtId="0" fontId="18" fillId="10" borderId="7" xfId="0" applyFont="1" applyFill="1" applyBorder="1" applyAlignment="1">
      <alignment vertical="center" wrapText="1"/>
    </xf>
    <xf numFmtId="0" fontId="18" fillId="10" borderId="8" xfId="0" applyFont="1" applyFill="1" applyBorder="1" applyAlignment="1" applyProtection="1">
      <alignment vertical="center" wrapText="1"/>
      <protection locked="0"/>
    </xf>
    <xf numFmtId="0" fontId="18" fillId="10" borderId="10" xfId="0" applyFont="1" applyFill="1" applyBorder="1" applyAlignment="1" applyProtection="1">
      <alignment vertical="center" wrapText="1"/>
      <protection locked="0"/>
    </xf>
    <xf numFmtId="0" fontId="18" fillId="10" borderId="44" xfId="0" applyFont="1" applyFill="1" applyBorder="1" applyAlignment="1" applyProtection="1">
      <alignment horizontal="left" wrapText="1"/>
      <protection locked="0"/>
    </xf>
    <xf numFmtId="14" fontId="18" fillId="10" borderId="6" xfId="0" applyNumberFormat="1" applyFont="1" applyFill="1" applyBorder="1" applyAlignment="1" applyProtection="1">
      <alignment wrapText="1"/>
      <protection locked="0"/>
    </xf>
    <xf numFmtId="14" fontId="18" fillId="10" borderId="6" xfId="0" applyNumberFormat="1" applyFont="1" applyFill="1" applyBorder="1" applyAlignment="1" applyProtection="1">
      <alignment horizontal="left" vertical="top" wrapText="1"/>
      <protection locked="0"/>
    </xf>
    <xf numFmtId="0" fontId="21" fillId="10" borderId="2" xfId="0" applyFont="1" applyFill="1" applyBorder="1" applyAlignment="1">
      <alignment horizontal="left" vertical="top" wrapText="1"/>
    </xf>
    <xf numFmtId="0" fontId="21" fillId="10" borderId="44" xfId="0" applyFont="1" applyFill="1" applyBorder="1" applyAlignment="1" applyProtection="1">
      <alignment horizontal="left" vertical="top" wrapText="1"/>
      <protection locked="0"/>
    </xf>
    <xf numFmtId="0" fontId="18" fillId="10" borderId="44" xfId="0" applyFont="1" applyFill="1" applyBorder="1" applyAlignment="1" applyProtection="1">
      <alignment horizontal="left" vertical="top" wrapText="1"/>
      <protection locked="0"/>
    </xf>
    <xf numFmtId="0" fontId="18" fillId="10" borderId="41" xfId="0" applyFont="1" applyFill="1" applyBorder="1" applyAlignment="1" applyProtection="1">
      <alignment horizontal="left" vertical="center" wrapText="1"/>
      <protection locked="0"/>
    </xf>
    <xf numFmtId="0" fontId="40" fillId="16" borderId="1" xfId="2" applyFont="1" applyFill="1" applyBorder="1" applyAlignment="1">
      <alignment wrapText="1"/>
    </xf>
    <xf numFmtId="0" fontId="41" fillId="16" borderId="1" xfId="2" applyFont="1" applyFill="1" applyBorder="1" applyAlignment="1">
      <alignment horizontal="center" vertical="center" wrapText="1"/>
    </xf>
    <xf numFmtId="0" fontId="1" fillId="0" borderId="0" xfId="2" applyFont="1" applyAlignment="1">
      <alignment wrapText="1"/>
    </xf>
    <xf numFmtId="49" fontId="1" fillId="10" borderId="2" xfId="2" applyNumberFormat="1" applyFont="1" applyFill="1" applyBorder="1" applyAlignment="1">
      <alignment wrapText="1"/>
    </xf>
    <xf numFmtId="49" fontId="1" fillId="10" borderId="3" xfId="2" applyNumberFormat="1" applyFont="1" applyFill="1" applyBorder="1" applyAlignment="1">
      <alignment wrapText="1"/>
    </xf>
    <xf numFmtId="49" fontId="1" fillId="10" borderId="4" xfId="2" applyNumberFormat="1" applyFont="1" applyFill="1" applyBorder="1" applyAlignment="1">
      <alignment wrapText="1"/>
    </xf>
    <xf numFmtId="49" fontId="1" fillId="10" borderId="73" xfId="2" applyNumberFormat="1" applyFont="1" applyFill="1" applyBorder="1" applyAlignment="1">
      <alignment wrapText="1"/>
    </xf>
    <xf numFmtId="49" fontId="1" fillId="8" borderId="2" xfId="2" applyNumberFormat="1" applyFont="1" applyFill="1" applyBorder="1" applyAlignment="1">
      <alignment wrapText="1"/>
    </xf>
    <xf numFmtId="49" fontId="1" fillId="8" borderId="3" xfId="2" applyNumberFormat="1" applyFont="1" applyFill="1" applyBorder="1" applyAlignment="1">
      <alignment wrapText="1"/>
    </xf>
    <xf numFmtId="49" fontId="1" fillId="8" borderId="4" xfId="2" applyNumberFormat="1" applyFont="1" applyFill="1" applyBorder="1" applyAlignment="1">
      <alignment wrapText="1"/>
    </xf>
    <xf numFmtId="49" fontId="1" fillId="8" borderId="73" xfId="2" applyNumberFormat="1" applyFont="1" applyFill="1" applyBorder="1" applyAlignment="1">
      <alignment wrapText="1"/>
    </xf>
    <xf numFmtId="49" fontId="1" fillId="9" borderId="2" xfId="2" applyNumberFormat="1" applyFont="1" applyFill="1" applyBorder="1" applyAlignment="1">
      <alignment wrapText="1"/>
    </xf>
    <xf numFmtId="49" fontId="1" fillId="9" borderId="3" xfId="2" applyNumberFormat="1" applyFont="1" applyFill="1" applyBorder="1" applyAlignment="1">
      <alignment wrapText="1"/>
    </xf>
    <xf numFmtId="49" fontId="1" fillId="9" borderId="4" xfId="2" applyNumberFormat="1" applyFont="1" applyFill="1" applyBorder="1" applyAlignment="1">
      <alignment wrapText="1"/>
    </xf>
    <xf numFmtId="49" fontId="1" fillId="9" borderId="73" xfId="2" applyNumberFormat="1" applyFont="1" applyFill="1" applyBorder="1" applyAlignment="1">
      <alignment wrapText="1"/>
    </xf>
    <xf numFmtId="49" fontId="1" fillId="16" borderId="2" xfId="2" applyNumberFormat="1" applyFont="1" applyFill="1" applyBorder="1" applyAlignment="1">
      <alignment wrapText="1"/>
    </xf>
    <xf numFmtId="49" fontId="1" fillId="16" borderId="3" xfId="2" applyNumberFormat="1" applyFont="1" applyFill="1" applyBorder="1" applyAlignment="1">
      <alignment wrapText="1"/>
    </xf>
    <xf numFmtId="49" fontId="1" fillId="16" borderId="4" xfId="2" applyNumberFormat="1" applyFont="1" applyFill="1" applyBorder="1" applyAlignment="1">
      <alignment wrapText="1"/>
    </xf>
    <xf numFmtId="49" fontId="1" fillId="16" borderId="63" xfId="2" applyNumberFormat="1" applyFont="1" applyFill="1" applyBorder="1" applyAlignment="1">
      <alignment wrapText="1"/>
    </xf>
    <xf numFmtId="49" fontId="1" fillId="16" borderId="73" xfId="2" applyNumberFormat="1" applyFont="1" applyFill="1" applyBorder="1" applyAlignment="1">
      <alignment wrapText="1"/>
    </xf>
    <xf numFmtId="49" fontId="1" fillId="11" borderId="2" xfId="2" applyNumberFormat="1" applyFont="1" applyFill="1" applyBorder="1" applyAlignment="1">
      <alignment wrapText="1"/>
    </xf>
    <xf numFmtId="49" fontId="1" fillId="11" borderId="3" xfId="2" applyNumberFormat="1" applyFont="1" applyFill="1" applyBorder="1" applyAlignment="1">
      <alignment wrapText="1"/>
    </xf>
    <xf numFmtId="49" fontId="1" fillId="11" borderId="4" xfId="2" applyNumberFormat="1" applyFont="1" applyFill="1" applyBorder="1" applyAlignment="1">
      <alignment wrapText="1"/>
    </xf>
    <xf numFmtId="49" fontId="1" fillId="11" borderId="63" xfId="2" applyNumberFormat="1" applyFont="1" applyFill="1" applyBorder="1" applyAlignment="1">
      <alignment wrapText="1"/>
    </xf>
    <xf numFmtId="49" fontId="1" fillId="11" borderId="40" xfId="2" applyNumberFormat="1" applyFont="1" applyFill="1" applyBorder="1" applyAlignment="1">
      <alignment wrapText="1"/>
    </xf>
    <xf numFmtId="49" fontId="1" fillId="19" borderId="2" xfId="2" applyNumberFormat="1" applyFont="1" applyFill="1" applyBorder="1" applyAlignment="1">
      <alignment wrapText="1"/>
    </xf>
    <xf numFmtId="49" fontId="1" fillId="19" borderId="3" xfId="2" applyNumberFormat="1" applyFont="1" applyFill="1" applyBorder="1" applyAlignment="1">
      <alignment wrapText="1"/>
    </xf>
    <xf numFmtId="49" fontId="1" fillId="19" borderId="4" xfId="2" applyNumberFormat="1" applyFont="1" applyFill="1" applyBorder="1" applyAlignment="1">
      <alignment wrapText="1"/>
    </xf>
    <xf numFmtId="49" fontId="1" fillId="19" borderId="40" xfId="2" applyNumberFormat="1" applyFont="1" applyFill="1" applyBorder="1" applyAlignment="1">
      <alignment wrapText="1"/>
    </xf>
    <xf numFmtId="49" fontId="1" fillId="2" borderId="63" xfId="2" applyNumberFormat="1" applyFont="1" applyFill="1" applyBorder="1" applyAlignment="1">
      <alignment wrapText="1"/>
    </xf>
    <xf numFmtId="49" fontId="1" fillId="2" borderId="2" xfId="2" applyNumberFormat="1" applyFont="1" applyFill="1" applyBorder="1" applyAlignment="1">
      <alignment wrapText="1"/>
    </xf>
    <xf numFmtId="49" fontId="1" fillId="2" borderId="3" xfId="2" applyNumberFormat="1" applyFont="1" applyFill="1" applyBorder="1" applyAlignment="1">
      <alignment wrapText="1"/>
    </xf>
    <xf numFmtId="49" fontId="1" fillId="2" borderId="4" xfId="2" applyNumberFormat="1" applyFont="1" applyFill="1" applyBorder="1" applyAlignment="1">
      <alignment wrapText="1"/>
    </xf>
    <xf numFmtId="49" fontId="1" fillId="2" borderId="38" xfId="2" applyNumberFormat="1" applyFont="1" applyFill="1" applyBorder="1" applyAlignment="1">
      <alignment wrapText="1"/>
    </xf>
    <xf numFmtId="49" fontId="1" fillId="7" borderId="6" xfId="2" applyNumberFormat="1" applyFont="1" applyFill="1" applyBorder="1" applyAlignment="1">
      <alignment wrapText="1"/>
    </xf>
    <xf numFmtId="49" fontId="1" fillId="7" borderId="1" xfId="2" applyNumberFormat="1" applyFont="1" applyFill="1" applyBorder="1" applyAlignment="1">
      <alignment wrapText="1"/>
    </xf>
    <xf numFmtId="49" fontId="1" fillId="7" borderId="11" xfId="2" applyNumberFormat="1" applyFont="1" applyFill="1" applyBorder="1" applyAlignment="1">
      <alignment wrapText="1"/>
    </xf>
    <xf numFmtId="49" fontId="1" fillId="7" borderId="63" xfId="2" applyNumberFormat="1" applyFont="1" applyFill="1" applyBorder="1" applyAlignment="1">
      <alignment wrapText="1"/>
    </xf>
    <xf numFmtId="49" fontId="1" fillId="7" borderId="2" xfId="2" applyNumberFormat="1" applyFont="1" applyFill="1" applyBorder="1" applyAlignment="1">
      <alignment wrapText="1"/>
    </xf>
    <xf numFmtId="49" fontId="1" fillId="7" borderId="3" xfId="2" applyNumberFormat="1" applyFont="1" applyFill="1" applyBorder="1" applyAlignment="1">
      <alignment wrapText="1"/>
    </xf>
    <xf numFmtId="49" fontId="1" fillId="7" borderId="4" xfId="2" applyNumberFormat="1" applyFont="1" applyFill="1" applyBorder="1" applyAlignment="1">
      <alignment wrapText="1"/>
    </xf>
    <xf numFmtId="49" fontId="1" fillId="10" borderId="63" xfId="2" applyNumberFormat="1" applyFont="1" applyFill="1" applyBorder="1" applyAlignment="1">
      <alignment wrapText="1"/>
    </xf>
    <xf numFmtId="49" fontId="1" fillId="17" borderId="2" xfId="2" applyNumberFormat="1" applyFont="1" applyFill="1" applyBorder="1" applyAlignment="1">
      <alignment wrapText="1"/>
    </xf>
    <xf numFmtId="49" fontId="1" fillId="17" borderId="3" xfId="2" applyNumberFormat="1" applyFont="1" applyFill="1" applyBorder="1" applyAlignment="1">
      <alignment wrapText="1"/>
    </xf>
    <xf numFmtId="49" fontId="1" fillId="17" borderId="4" xfId="2" applyNumberFormat="1" applyFont="1" applyFill="1" applyBorder="1" applyAlignment="1">
      <alignment wrapText="1"/>
    </xf>
    <xf numFmtId="49" fontId="1" fillId="17" borderId="63" xfId="2" applyNumberFormat="1" applyFont="1" applyFill="1" applyBorder="1" applyAlignment="1">
      <alignment wrapText="1"/>
    </xf>
    <xf numFmtId="49" fontId="1" fillId="17" borderId="73" xfId="2" applyNumberFormat="1" applyFont="1" applyFill="1" applyBorder="1" applyAlignment="1">
      <alignment wrapText="1"/>
    </xf>
    <xf numFmtId="49" fontId="1" fillId="9" borderId="63" xfId="2" applyNumberFormat="1" applyFont="1" applyFill="1" applyBorder="1" applyAlignment="1">
      <alignment wrapText="1"/>
    </xf>
    <xf numFmtId="0" fontId="1" fillId="9" borderId="9" xfId="2" applyFont="1" applyFill="1" applyBorder="1" applyAlignment="1">
      <alignment wrapText="1"/>
    </xf>
    <xf numFmtId="0" fontId="1" fillId="9" borderId="10" xfId="2" applyFont="1" applyFill="1" applyBorder="1" applyAlignment="1">
      <alignment wrapText="1"/>
    </xf>
    <xf numFmtId="0" fontId="1" fillId="9" borderId="11" xfId="2" applyFont="1" applyFill="1" applyBorder="1" applyAlignment="1">
      <alignment wrapText="1"/>
    </xf>
    <xf numFmtId="0" fontId="1" fillId="9" borderId="10" xfId="2" applyFont="1" applyFill="1" applyBorder="1" applyAlignment="1">
      <alignment horizontal="center" wrapText="1"/>
    </xf>
    <xf numFmtId="0" fontId="1" fillId="9" borderId="4" xfId="2" applyFont="1" applyFill="1" applyBorder="1" applyAlignment="1">
      <alignment wrapText="1"/>
    </xf>
    <xf numFmtId="49" fontId="1" fillId="16" borderId="40" xfId="2" applyNumberFormat="1" applyFont="1" applyFill="1" applyBorder="1" applyAlignment="1">
      <alignment wrapText="1"/>
    </xf>
    <xf numFmtId="49" fontId="1" fillId="11" borderId="73" xfId="2" applyNumberFormat="1" applyFont="1" applyFill="1" applyBorder="1" applyAlignment="1">
      <alignment wrapText="1"/>
    </xf>
    <xf numFmtId="0" fontId="1" fillId="2" borderId="21" xfId="6" applyFont="1" applyFill="1" applyBorder="1" applyAlignment="1">
      <alignment horizontal="center" wrapText="1"/>
    </xf>
    <xf numFmtId="0" fontId="1" fillId="2" borderId="36" xfId="6" applyFont="1" applyFill="1" applyBorder="1" applyAlignment="1">
      <alignment horizontal="center" wrapText="1"/>
    </xf>
    <xf numFmtId="0" fontId="1" fillId="2" borderId="37" xfId="6" applyFont="1" applyFill="1" applyBorder="1" applyAlignment="1">
      <alignment horizontal="center" wrapText="1"/>
    </xf>
    <xf numFmtId="0" fontId="6" fillId="0" borderId="10" xfId="0" applyFont="1" applyBorder="1" applyAlignment="1">
      <alignment horizontal="center" vertical="top"/>
    </xf>
    <xf numFmtId="0" fontId="6" fillId="0" borderId="11" xfId="0" applyFont="1" applyBorder="1" applyAlignment="1">
      <alignment horizontal="center" vertical="top"/>
    </xf>
    <xf numFmtId="0" fontId="6" fillId="0" borderId="12" xfId="0" applyFont="1" applyBorder="1" applyAlignment="1">
      <alignment horizontal="center" vertical="top"/>
    </xf>
    <xf numFmtId="0" fontId="13" fillId="8" borderId="62" xfId="0" applyFont="1" applyFill="1" applyBorder="1" applyAlignment="1">
      <alignment horizontal="left" vertical="top" wrapText="1" indent="2"/>
    </xf>
    <xf numFmtId="0" fontId="13" fillId="8" borderId="61" xfId="0" applyFont="1" applyFill="1" applyBorder="1" applyAlignment="1">
      <alignment horizontal="left" vertical="top" wrapText="1" indent="2"/>
    </xf>
    <xf numFmtId="0" fontId="13" fillId="8" borderId="54" xfId="0" applyFont="1" applyFill="1" applyBorder="1" applyAlignment="1">
      <alignment horizontal="left" vertical="top" wrapText="1" indent="2"/>
    </xf>
    <xf numFmtId="0" fontId="13" fillId="7" borderId="62" xfId="0" applyFont="1" applyFill="1" applyBorder="1" applyAlignment="1">
      <alignment horizontal="left" vertical="top" wrapText="1" indent="2"/>
    </xf>
    <xf numFmtId="0" fontId="13" fillId="7" borderId="61" xfId="0" applyFont="1" applyFill="1" applyBorder="1" applyAlignment="1">
      <alignment horizontal="left" vertical="top" wrapText="1" indent="2"/>
    </xf>
    <xf numFmtId="0" fontId="13" fillId="7" borderId="54" xfId="0" applyFont="1" applyFill="1" applyBorder="1" applyAlignment="1">
      <alignment horizontal="left" vertical="top" wrapText="1" indent="2"/>
    </xf>
    <xf numFmtId="0" fontId="13" fillId="16" borderId="62" xfId="0" applyFont="1" applyFill="1" applyBorder="1" applyAlignment="1">
      <alignment horizontal="left" vertical="top" wrapText="1" indent="2"/>
    </xf>
    <xf numFmtId="0" fontId="13" fillId="16" borderId="61" xfId="0" applyFont="1" applyFill="1" applyBorder="1" applyAlignment="1">
      <alignment horizontal="left" vertical="top" wrapText="1" indent="2"/>
    </xf>
    <xf numFmtId="0" fontId="13" fillId="16" borderId="54" xfId="0" applyFont="1" applyFill="1" applyBorder="1" applyAlignment="1">
      <alignment horizontal="left" vertical="top" wrapText="1" indent="2"/>
    </xf>
    <xf numFmtId="0" fontId="13" fillId="0" borderId="42" xfId="0" applyFont="1" applyBorder="1" applyAlignment="1">
      <alignment horizontal="left" vertical="top" wrapText="1"/>
    </xf>
    <xf numFmtId="0" fontId="13" fillId="0" borderId="1" xfId="0" applyFont="1" applyBorder="1" applyAlignment="1">
      <alignment horizontal="left" vertical="top" wrapText="1"/>
    </xf>
    <xf numFmtId="0" fontId="13" fillId="0" borderId="9" xfId="0" applyFont="1" applyBorder="1" applyAlignment="1">
      <alignment horizontal="left" vertical="top" wrapText="1"/>
    </xf>
    <xf numFmtId="0" fontId="13" fillId="0" borderId="45" xfId="0" applyFont="1" applyBorder="1" applyAlignment="1">
      <alignment horizontal="left" vertical="top" wrapText="1"/>
    </xf>
    <xf numFmtId="0" fontId="13" fillId="0" borderId="11" xfId="0" applyFont="1" applyBorder="1" applyAlignment="1">
      <alignment horizontal="left" vertical="top" wrapText="1"/>
    </xf>
    <xf numFmtId="0" fontId="13" fillId="0" borderId="12" xfId="0" applyFont="1" applyBorder="1" applyAlignment="1">
      <alignment horizontal="left" vertical="top" wrapText="1"/>
    </xf>
    <xf numFmtId="0" fontId="12" fillId="0" borderId="17" xfId="0" applyFont="1" applyBorder="1" applyAlignment="1">
      <alignment horizontal="center" vertical="top" wrapText="1"/>
    </xf>
    <xf numFmtId="0" fontId="12" fillId="0" borderId="0" xfId="0" applyFont="1" applyAlignment="1">
      <alignment horizontal="center" vertical="top" wrapText="1"/>
    </xf>
    <xf numFmtId="0" fontId="12" fillId="0" borderId="18" xfId="0" applyFont="1" applyBorder="1" applyAlignment="1">
      <alignment horizontal="center" vertical="top" wrapText="1"/>
    </xf>
    <xf numFmtId="0" fontId="12" fillId="0" borderId="68" xfId="0" applyFont="1" applyBorder="1" applyAlignment="1">
      <alignment horizontal="center" vertical="top" wrapText="1"/>
    </xf>
    <xf numFmtId="0" fontId="12" fillId="0" borderId="69" xfId="0" applyFont="1" applyBorder="1" applyAlignment="1">
      <alignment horizontal="center" vertical="top" wrapText="1"/>
    </xf>
    <xf numFmtId="0" fontId="12" fillId="0" borderId="65" xfId="0" applyFont="1" applyBorder="1" applyAlignment="1">
      <alignment horizontal="center" vertical="top" wrapText="1"/>
    </xf>
    <xf numFmtId="0" fontId="13" fillId="0" borderId="62" xfId="0" applyFont="1" applyBorder="1" applyAlignment="1">
      <alignment horizontal="left" vertical="top" wrapText="1"/>
    </xf>
    <xf numFmtId="0" fontId="13" fillId="0" borderId="61" xfId="0" applyFont="1" applyBorder="1" applyAlignment="1">
      <alignment horizontal="left" vertical="top" wrapText="1"/>
    </xf>
    <xf numFmtId="0" fontId="13" fillId="0" borderId="54" xfId="0" applyFont="1" applyBorder="1" applyAlignment="1">
      <alignment horizontal="left" vertical="top" wrapText="1"/>
    </xf>
    <xf numFmtId="0" fontId="14" fillId="17" borderId="62" xfId="0" applyFont="1" applyFill="1" applyBorder="1" applyAlignment="1">
      <alignment horizontal="left" vertical="top" wrapText="1" indent="2"/>
    </xf>
    <xf numFmtId="0" fontId="13" fillId="17" borderId="61" xfId="0" applyFont="1" applyFill="1" applyBorder="1" applyAlignment="1">
      <alignment horizontal="left" vertical="top" wrapText="1" indent="2"/>
    </xf>
    <xf numFmtId="0" fontId="13" fillId="17" borderId="54" xfId="0" applyFont="1" applyFill="1" applyBorder="1" applyAlignment="1">
      <alignment horizontal="left" vertical="top" wrapText="1" indent="2"/>
    </xf>
    <xf numFmtId="0" fontId="13" fillId="17" borderId="62" xfId="0" applyFont="1" applyFill="1" applyBorder="1" applyAlignment="1">
      <alignment horizontal="left" vertical="top" wrapText="1" indent="2"/>
    </xf>
    <xf numFmtId="0" fontId="13" fillId="0" borderId="44" xfId="0" applyFont="1" applyBorder="1" applyAlignment="1">
      <alignment horizontal="left" vertical="top" wrapText="1"/>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3" fillId="9" borderId="62" xfId="0" applyFont="1" applyFill="1" applyBorder="1" applyAlignment="1">
      <alignment horizontal="left" vertical="top" wrapText="1" indent="2"/>
    </xf>
    <xf numFmtId="0" fontId="13" fillId="9" borderId="61" xfId="0" applyFont="1" applyFill="1" applyBorder="1" applyAlignment="1">
      <alignment horizontal="left" vertical="top" wrapText="1" indent="2"/>
    </xf>
    <xf numFmtId="0" fontId="13" fillId="9" borderId="54" xfId="0" applyFont="1" applyFill="1" applyBorder="1" applyAlignment="1">
      <alignment horizontal="left" vertical="top" wrapText="1" indent="2"/>
    </xf>
    <xf numFmtId="0" fontId="14" fillId="0" borderId="62" xfId="0" applyFont="1" applyBorder="1" applyAlignment="1">
      <alignment horizontal="center" vertical="center" wrapText="1"/>
    </xf>
    <xf numFmtId="0" fontId="14" fillId="0" borderId="61" xfId="0" applyFont="1" applyBorder="1" applyAlignment="1">
      <alignment horizontal="center" vertical="center" wrapText="1"/>
    </xf>
    <xf numFmtId="0" fontId="14" fillId="0" borderId="54" xfId="0" applyFont="1" applyBorder="1" applyAlignment="1">
      <alignment horizontal="center" vertical="center" wrapText="1"/>
    </xf>
    <xf numFmtId="0" fontId="43" fillId="0" borderId="17" xfId="0" applyFont="1" applyBorder="1" applyAlignment="1">
      <alignment horizontal="center" vertical="center" wrapText="1"/>
    </xf>
    <xf numFmtId="0" fontId="43" fillId="0" borderId="0" xfId="0" applyFont="1" applyAlignment="1">
      <alignment horizontal="center" vertical="center" wrapText="1"/>
    </xf>
    <xf numFmtId="0" fontId="43" fillId="0" borderId="18" xfId="0" applyFont="1" applyBorder="1" applyAlignment="1">
      <alignment horizontal="center" vertical="center" wrapText="1"/>
    </xf>
    <xf numFmtId="0" fontId="43" fillId="0" borderId="19" xfId="0" applyFont="1" applyBorder="1" applyAlignment="1">
      <alignment horizontal="center" vertical="center" wrapText="1"/>
    </xf>
    <xf numFmtId="0" fontId="43" fillId="0" borderId="20" xfId="0" applyFont="1" applyBorder="1" applyAlignment="1">
      <alignment horizontal="center" vertical="center" wrapText="1"/>
    </xf>
    <xf numFmtId="0" fontId="43" fillId="0" borderId="21" xfId="0" applyFont="1" applyBorder="1" applyAlignment="1">
      <alignment horizontal="center" vertical="center" wrapText="1"/>
    </xf>
    <xf numFmtId="0" fontId="37" fillId="0" borderId="62" xfId="4" applyFont="1" applyFill="1" applyBorder="1" applyAlignment="1">
      <alignment horizontal="left" vertical="top" wrapText="1"/>
    </xf>
    <xf numFmtId="0" fontId="37" fillId="0" borderId="61" xfId="4" applyFont="1" applyFill="1" applyBorder="1" applyAlignment="1">
      <alignment horizontal="left" vertical="top" wrapText="1"/>
    </xf>
    <xf numFmtId="0" fontId="37" fillId="0" borderId="54" xfId="4" applyFont="1" applyFill="1" applyBorder="1" applyAlignment="1">
      <alignment horizontal="left" vertical="top" wrapText="1"/>
    </xf>
    <xf numFmtId="0" fontId="25" fillId="0" borderId="14" xfId="4" applyFill="1" applyBorder="1" applyAlignment="1">
      <alignment horizontal="right" vertical="center"/>
    </xf>
    <xf numFmtId="0" fontId="25" fillId="0" borderId="15" xfId="4" applyFill="1" applyBorder="1" applyAlignment="1">
      <alignment horizontal="right" vertical="center"/>
    </xf>
    <xf numFmtId="0" fontId="25" fillId="0" borderId="16" xfId="4" applyFill="1" applyBorder="1" applyAlignment="1">
      <alignment horizontal="right" vertical="center"/>
    </xf>
    <xf numFmtId="0" fontId="25" fillId="0" borderId="17" xfId="4" applyFill="1" applyBorder="1" applyAlignment="1">
      <alignment horizontal="right" vertical="center"/>
    </xf>
    <xf numFmtId="0" fontId="25" fillId="0" borderId="0" xfId="4" applyFill="1" applyBorder="1" applyAlignment="1">
      <alignment horizontal="right" vertical="center"/>
    </xf>
    <xf numFmtId="0" fontId="25" fillId="0" borderId="18" xfId="4" applyFill="1" applyBorder="1" applyAlignment="1">
      <alignment horizontal="right" vertical="center"/>
    </xf>
    <xf numFmtId="0" fontId="37" fillId="0" borderId="42" xfId="4" applyFont="1" applyFill="1" applyBorder="1" applyAlignment="1">
      <alignment horizontal="left" vertical="top" wrapText="1"/>
    </xf>
    <xf numFmtId="0" fontId="37" fillId="0" borderId="1" xfId="4" applyFont="1" applyFill="1" applyBorder="1" applyAlignment="1">
      <alignment horizontal="left" vertical="top" wrapText="1"/>
    </xf>
    <xf numFmtId="0" fontId="37" fillId="0" borderId="9" xfId="4" applyFont="1" applyFill="1" applyBorder="1" applyAlignment="1">
      <alignment horizontal="left" vertical="top" wrapText="1"/>
    </xf>
    <xf numFmtId="0" fontId="14" fillId="15" borderId="62" xfId="0" applyFont="1" applyFill="1" applyBorder="1" applyAlignment="1">
      <alignment horizontal="left" vertical="top" wrapText="1"/>
    </xf>
    <xf numFmtId="0" fontId="14" fillId="15" borderId="61" xfId="0" applyFont="1" applyFill="1" applyBorder="1" applyAlignment="1">
      <alignment horizontal="left" vertical="top" wrapText="1"/>
    </xf>
    <xf numFmtId="0" fontId="14" fillId="15" borderId="54" xfId="0" applyFont="1" applyFill="1" applyBorder="1" applyAlignment="1">
      <alignment horizontal="left" vertical="top" wrapText="1"/>
    </xf>
    <xf numFmtId="0" fontId="13" fillId="0" borderId="62" xfId="0" applyFont="1" applyBorder="1" applyAlignment="1">
      <alignment horizontal="left" vertical="top" wrapText="1" indent="2"/>
    </xf>
    <xf numFmtId="0" fontId="13" fillId="0" borderId="61" xfId="0" applyFont="1" applyBorder="1" applyAlignment="1">
      <alignment horizontal="left" vertical="top" wrapText="1" indent="2"/>
    </xf>
    <xf numFmtId="0" fontId="13" fillId="0" borderId="54" xfId="0" applyFont="1" applyBorder="1" applyAlignment="1">
      <alignment horizontal="left" vertical="top" wrapText="1" indent="2"/>
    </xf>
    <xf numFmtId="0" fontId="13" fillId="11" borderId="62" xfId="0" applyFont="1" applyFill="1" applyBorder="1" applyAlignment="1">
      <alignment horizontal="left" vertical="top" wrapText="1" indent="2"/>
    </xf>
    <xf numFmtId="0" fontId="13" fillId="11" borderId="61" xfId="0" applyFont="1" applyFill="1" applyBorder="1" applyAlignment="1">
      <alignment horizontal="left" vertical="top" wrapText="1" indent="2"/>
    </xf>
    <xf numFmtId="0" fontId="13" fillId="11" borderId="54" xfId="0" applyFont="1" applyFill="1" applyBorder="1" applyAlignment="1">
      <alignment horizontal="left" vertical="top" wrapText="1" indent="2"/>
    </xf>
    <xf numFmtId="0" fontId="14" fillId="9" borderId="62" xfId="0" applyFont="1" applyFill="1" applyBorder="1" applyAlignment="1">
      <alignment horizontal="left" vertical="top" wrapText="1" indent="2"/>
    </xf>
    <xf numFmtId="0" fontId="14" fillId="9" borderId="61" xfId="0" applyFont="1" applyFill="1" applyBorder="1" applyAlignment="1">
      <alignment horizontal="left" vertical="top" wrapText="1" indent="2"/>
    </xf>
    <xf numFmtId="0" fontId="14" fillId="9" borderId="54" xfId="0" applyFont="1" applyFill="1" applyBorder="1" applyAlignment="1">
      <alignment horizontal="left" vertical="top" wrapText="1" indent="2"/>
    </xf>
    <xf numFmtId="0" fontId="24" fillId="3" borderId="47" xfId="0" applyFont="1" applyFill="1" applyBorder="1" applyAlignment="1">
      <alignment horizontal="right" wrapText="1"/>
    </xf>
    <xf numFmtId="0" fontId="24" fillId="3" borderId="42" xfId="0" applyFont="1" applyFill="1" applyBorder="1" applyAlignment="1">
      <alignment horizontal="right" wrapText="1"/>
    </xf>
    <xf numFmtId="0" fontId="24" fillId="3" borderId="47" xfId="0" applyFont="1" applyFill="1" applyBorder="1" applyAlignment="1">
      <alignment horizontal="right" vertical="center" wrapText="1"/>
    </xf>
    <xf numFmtId="0" fontId="24" fillId="3" borderId="42" xfId="0" applyFont="1" applyFill="1" applyBorder="1" applyAlignment="1">
      <alignment horizontal="right" vertical="center" wrapText="1"/>
    </xf>
    <xf numFmtId="0" fontId="24" fillId="3" borderId="1" xfId="0" applyFont="1" applyFill="1" applyBorder="1" applyAlignment="1">
      <alignment horizontal="right" vertical="center" wrapText="1"/>
    </xf>
    <xf numFmtId="0" fontId="24" fillId="3" borderId="28" xfId="0" applyFont="1" applyFill="1" applyBorder="1" applyAlignment="1">
      <alignment horizontal="right" vertical="center" wrapText="1"/>
    </xf>
    <xf numFmtId="0" fontId="6" fillId="3" borderId="30" xfId="0" applyFont="1" applyFill="1" applyBorder="1" applyAlignment="1">
      <alignment horizontal="center" vertical="center" textRotation="90" wrapText="1"/>
    </xf>
    <xf numFmtId="0" fontId="6" fillId="3" borderId="22" xfId="0" applyFont="1" applyFill="1" applyBorder="1" applyAlignment="1">
      <alignment horizontal="center" vertical="center" textRotation="90" wrapText="1"/>
    </xf>
    <xf numFmtId="0" fontId="24" fillId="3" borderId="52" xfId="0" applyFont="1" applyFill="1" applyBorder="1" applyAlignment="1">
      <alignment horizontal="right" wrapText="1"/>
    </xf>
    <xf numFmtId="0" fontId="24" fillId="3" borderId="41" xfId="0" applyFont="1" applyFill="1" applyBorder="1" applyAlignment="1">
      <alignment horizontal="right" wrapText="1"/>
    </xf>
    <xf numFmtId="0" fontId="24" fillId="3" borderId="64" xfId="0" applyFont="1" applyFill="1" applyBorder="1" applyAlignment="1">
      <alignment horizontal="right" wrapText="1"/>
    </xf>
    <xf numFmtId="0" fontId="24" fillId="3" borderId="43" xfId="0" applyFont="1" applyFill="1" applyBorder="1" applyAlignment="1">
      <alignment horizontal="right" wrapText="1"/>
    </xf>
    <xf numFmtId="0" fontId="24" fillId="3" borderId="50" xfId="0" applyFont="1" applyFill="1" applyBorder="1" applyAlignment="1">
      <alignment horizontal="right" wrapText="1"/>
    </xf>
    <xf numFmtId="0" fontId="24" fillId="3" borderId="11" xfId="0" applyFont="1" applyFill="1" applyBorder="1" applyAlignment="1">
      <alignment horizontal="right" vertical="center" wrapText="1"/>
    </xf>
    <xf numFmtId="0" fontId="24" fillId="3" borderId="1" xfId="0" applyFont="1" applyFill="1" applyBorder="1" applyAlignment="1">
      <alignment horizontal="right" wrapText="1"/>
    </xf>
    <xf numFmtId="0" fontId="6" fillId="3" borderId="5" xfId="0" applyFont="1" applyFill="1" applyBorder="1" applyAlignment="1">
      <alignment horizontal="center" vertical="center" textRotation="90" wrapText="1"/>
    </xf>
    <xf numFmtId="0" fontId="6" fillId="3" borderId="8" xfId="0" applyFont="1" applyFill="1" applyBorder="1" applyAlignment="1">
      <alignment horizontal="center" vertical="center" textRotation="90" wrapText="1"/>
    </xf>
    <xf numFmtId="0" fontId="6" fillId="3" borderId="10" xfId="0" applyFont="1" applyFill="1" applyBorder="1" applyAlignment="1">
      <alignment horizontal="center" vertical="center" textRotation="90" wrapText="1"/>
    </xf>
    <xf numFmtId="0" fontId="24" fillId="3" borderId="46" xfId="0" applyFont="1" applyFill="1" applyBorder="1" applyAlignment="1">
      <alignment horizontal="right" wrapText="1"/>
    </xf>
    <xf numFmtId="0" fontId="24" fillId="3" borderId="44" xfId="0" applyFont="1" applyFill="1" applyBorder="1" applyAlignment="1">
      <alignment horizontal="right" wrapText="1"/>
    </xf>
    <xf numFmtId="0" fontId="24" fillId="3" borderId="6" xfId="0" applyFont="1" applyFill="1" applyBorder="1" applyAlignment="1">
      <alignment horizontal="right" wrapText="1"/>
    </xf>
    <xf numFmtId="0" fontId="19" fillId="18" borderId="27" xfId="0" applyFont="1" applyFill="1" applyBorder="1" applyAlignment="1">
      <alignment horizontal="right" wrapText="1"/>
    </xf>
    <xf numFmtId="0" fontId="19" fillId="18" borderId="28" xfId="0" applyFont="1" applyFill="1" applyBorder="1" applyAlignment="1">
      <alignment horizontal="right" wrapText="1"/>
    </xf>
    <xf numFmtId="0" fontId="14" fillId="3" borderId="27" xfId="0" applyFont="1" applyFill="1" applyBorder="1" applyAlignment="1">
      <alignment horizontal="center" vertical="top"/>
    </xf>
    <xf numFmtId="0" fontId="14" fillId="3" borderId="28" xfId="0" applyFont="1" applyFill="1" applyBorder="1" applyAlignment="1">
      <alignment horizontal="center" vertical="top"/>
    </xf>
    <xf numFmtId="0" fontId="23" fillId="0" borderId="1" xfId="0" applyFont="1" applyBorder="1" applyAlignment="1" applyProtection="1">
      <alignment horizontal="center"/>
      <protection locked="0"/>
    </xf>
    <xf numFmtId="1" fontId="23" fillId="2" borderId="28" xfId="0" applyNumberFormat="1" applyFont="1" applyFill="1" applyBorder="1" applyAlignment="1">
      <alignment horizontal="center" vertical="top"/>
    </xf>
    <xf numFmtId="0" fontId="23" fillId="2" borderId="6" xfId="0" applyFont="1" applyFill="1" applyBorder="1" applyAlignment="1">
      <alignment horizontal="center" wrapText="1"/>
    </xf>
    <xf numFmtId="14" fontId="23" fillId="2" borderId="1" xfId="0" applyNumberFormat="1" applyFont="1" applyFill="1" applyBorder="1" applyAlignment="1">
      <alignment horizontal="center"/>
    </xf>
    <xf numFmtId="0" fontId="23" fillId="0" borderId="1" xfId="0" applyFont="1" applyBorder="1" applyAlignment="1" applyProtection="1">
      <alignment horizontal="center" vertical="top"/>
      <protection locked="0"/>
    </xf>
    <xf numFmtId="0" fontId="23" fillId="0" borderId="48" xfId="0" applyFont="1" applyBorder="1" applyAlignment="1">
      <alignment horizontal="center" vertical="top"/>
    </xf>
    <xf numFmtId="0" fontId="23" fillId="0" borderId="45" xfId="0" applyFont="1" applyBorder="1" applyAlignment="1">
      <alignment horizontal="center" vertical="top"/>
    </xf>
    <xf numFmtId="0" fontId="24" fillId="3" borderId="49" xfId="0" applyFont="1" applyFill="1" applyBorder="1" applyAlignment="1">
      <alignment horizontal="center" vertical="top"/>
    </xf>
    <xf numFmtId="0" fontId="24" fillId="3" borderId="51" xfId="0" applyFont="1" applyFill="1" applyBorder="1" applyAlignment="1">
      <alignment horizontal="center" vertical="top"/>
    </xf>
    <xf numFmtId="0" fontId="24" fillId="3" borderId="47" xfId="0" applyFont="1" applyFill="1" applyBorder="1" applyAlignment="1">
      <alignment horizontal="right" vertical="center"/>
    </xf>
    <xf numFmtId="0" fontId="24" fillId="3" borderId="42" xfId="0" applyFont="1" applyFill="1" applyBorder="1" applyAlignment="1">
      <alignment horizontal="right" vertical="center"/>
    </xf>
    <xf numFmtId="0" fontId="42" fillId="6" borderId="33" xfId="2" applyFont="1" applyFill="1" applyBorder="1" applyAlignment="1">
      <alignment horizontal="center" vertical="center" wrapText="1"/>
    </xf>
    <xf numFmtId="0" fontId="42" fillId="6" borderId="34" xfId="2" applyFont="1" applyFill="1" applyBorder="1" applyAlignment="1">
      <alignment horizontal="center" vertical="center" wrapText="1"/>
    </xf>
    <xf numFmtId="0" fontId="42" fillId="6" borderId="35" xfId="2" applyFont="1" applyFill="1" applyBorder="1" applyAlignment="1">
      <alignment horizontal="center" vertical="center" wrapText="1"/>
    </xf>
    <xf numFmtId="0" fontId="4" fillId="3" borderId="11" xfId="2" applyFill="1" applyBorder="1" applyAlignment="1">
      <alignment horizontal="center" wrapText="1"/>
    </xf>
    <xf numFmtId="0" fontId="4" fillId="3" borderId="6" xfId="2" applyFill="1" applyBorder="1" applyAlignment="1">
      <alignment horizontal="center" wrapText="1"/>
    </xf>
    <xf numFmtId="0" fontId="4" fillId="3" borderId="1" xfId="2" applyFill="1" applyBorder="1" applyAlignment="1">
      <alignment horizontal="center" wrapText="1"/>
    </xf>
    <xf numFmtId="0" fontId="13" fillId="4" borderId="33" xfId="0" applyFont="1" applyFill="1" applyBorder="1" applyAlignment="1">
      <alignment horizontal="center" vertical="top"/>
    </xf>
    <xf numFmtId="0" fontId="13" fillId="4" borderId="34" xfId="0" applyFont="1" applyFill="1" applyBorder="1" applyAlignment="1">
      <alignment horizontal="center" vertical="top"/>
    </xf>
    <xf numFmtId="0" fontId="13" fillId="4" borderId="35" xfId="0" applyFont="1" applyFill="1" applyBorder="1" applyAlignment="1">
      <alignment horizontal="center" vertical="top"/>
    </xf>
    <xf numFmtId="0" fontId="24" fillId="3" borderId="49" xfId="0" applyFont="1" applyFill="1" applyBorder="1" applyAlignment="1">
      <alignment horizontal="center" vertical="center"/>
    </xf>
    <xf numFmtId="0" fontId="24" fillId="3" borderId="25" xfId="0" applyFont="1" applyFill="1" applyBorder="1" applyAlignment="1">
      <alignment horizontal="center" vertical="center"/>
    </xf>
    <xf numFmtId="0" fontId="24" fillId="3" borderId="60" xfId="0" applyFont="1" applyFill="1" applyBorder="1" applyAlignment="1">
      <alignment horizontal="center" vertical="center"/>
    </xf>
    <xf numFmtId="0" fontId="24" fillId="3" borderId="33" xfId="0" applyFont="1" applyFill="1" applyBorder="1" applyAlignment="1">
      <alignment horizontal="center" wrapText="1"/>
    </xf>
    <xf numFmtId="0" fontId="24" fillId="3" borderId="35" xfId="0" applyFont="1" applyFill="1" applyBorder="1" applyAlignment="1">
      <alignment horizontal="center" wrapText="1"/>
    </xf>
    <xf numFmtId="0" fontId="24" fillId="3" borderId="62" xfId="0" applyFont="1" applyFill="1" applyBorder="1" applyAlignment="1">
      <alignment horizontal="right" vertical="top"/>
    </xf>
    <xf numFmtId="0" fontId="24" fillId="3" borderId="54" xfId="0" applyFont="1" applyFill="1" applyBorder="1" applyAlignment="1">
      <alignment horizontal="right" vertical="top"/>
    </xf>
    <xf numFmtId="0" fontId="24" fillId="3" borderId="67" xfId="0" applyFont="1" applyFill="1" applyBorder="1" applyAlignment="1">
      <alignment horizontal="right" vertical="top"/>
    </xf>
    <xf numFmtId="0" fontId="24" fillId="3" borderId="55" xfId="0" applyFont="1" applyFill="1" applyBorder="1" applyAlignment="1">
      <alignment horizontal="right" vertical="top"/>
    </xf>
    <xf numFmtId="0" fontId="24" fillId="3" borderId="66" xfId="0" applyFont="1" applyFill="1" applyBorder="1" applyAlignment="1">
      <alignment horizontal="right" vertical="top"/>
    </xf>
    <xf numFmtId="0" fontId="24" fillId="3" borderId="53" xfId="0" applyFont="1" applyFill="1" applyBorder="1" applyAlignment="1">
      <alignment horizontal="right" vertical="top"/>
    </xf>
    <xf numFmtId="0" fontId="16" fillId="7" borderId="7" xfId="6" applyFont="1" applyFill="1" applyBorder="1" applyAlignment="1">
      <alignment horizontal="center" wrapText="1"/>
    </xf>
    <xf numFmtId="0" fontId="16" fillId="7" borderId="12" xfId="6" applyFont="1" applyFill="1" applyBorder="1" applyAlignment="1">
      <alignment horizontal="center" wrapText="1"/>
    </xf>
    <xf numFmtId="0" fontId="16" fillId="7" borderId="44" xfId="6" applyFont="1" applyFill="1" applyBorder="1" applyAlignment="1">
      <alignment horizontal="center" wrapText="1"/>
    </xf>
    <xf numFmtId="0" fontId="16" fillId="7" borderId="45" xfId="6" applyFont="1" applyFill="1" applyBorder="1" applyAlignment="1">
      <alignment horizontal="center" wrapText="1"/>
    </xf>
    <xf numFmtId="0" fontId="16" fillId="7" borderId="5" xfId="6" applyFont="1" applyFill="1" applyBorder="1" applyAlignment="1">
      <alignment horizontal="center" wrapText="1"/>
    </xf>
    <xf numFmtId="0" fontId="16" fillId="7" borderId="10" xfId="6" applyFont="1" applyFill="1" applyBorder="1" applyAlignment="1">
      <alignment horizontal="center" wrapText="1"/>
    </xf>
    <xf numFmtId="0" fontId="2" fillId="0" borderId="71" xfId="6" applyBorder="1" applyAlignment="1">
      <alignment horizontal="center"/>
    </xf>
    <xf numFmtId="0" fontId="2" fillId="0" borderId="16" xfId="6" applyBorder="1" applyAlignment="1">
      <alignment horizontal="center"/>
    </xf>
    <xf numFmtId="0" fontId="16" fillId="0" borderId="71" xfId="6" applyFont="1" applyBorder="1" applyAlignment="1">
      <alignment horizontal="center"/>
    </xf>
    <xf numFmtId="0" fontId="16" fillId="0" borderId="15" xfId="6" applyFont="1" applyBorder="1" applyAlignment="1">
      <alignment horizontal="center"/>
    </xf>
    <xf numFmtId="0" fontId="16" fillId="0" borderId="16" xfId="6" applyFont="1" applyBorder="1" applyAlignment="1">
      <alignment horizontal="center"/>
    </xf>
    <xf numFmtId="0" fontId="16" fillId="7" borderId="44" xfId="6" applyFont="1" applyFill="1" applyBorder="1" applyAlignment="1">
      <alignment horizontal="center"/>
    </xf>
    <xf numFmtId="0" fontId="16" fillId="7" borderId="6" xfId="6" applyFont="1" applyFill="1" applyBorder="1" applyAlignment="1">
      <alignment horizontal="center"/>
    </xf>
    <xf numFmtId="0" fontId="16" fillId="7" borderId="46" xfId="6" applyFont="1" applyFill="1" applyBorder="1" applyAlignment="1">
      <alignment horizontal="center"/>
    </xf>
    <xf numFmtId="0" fontId="16" fillId="7" borderId="6" xfId="6" applyFont="1" applyFill="1" applyBorder="1" applyAlignment="1">
      <alignment horizontal="center" wrapText="1"/>
    </xf>
    <xf numFmtId="0" fontId="16" fillId="7" borderId="11" xfId="6" applyFont="1" applyFill="1" applyBorder="1" applyAlignment="1">
      <alignment horizontal="center" wrapText="1"/>
    </xf>
    <xf numFmtId="0" fontId="2" fillId="3" borderId="6" xfId="6" applyFill="1" applyBorder="1" applyAlignment="1">
      <alignment horizontal="center" wrapText="1"/>
    </xf>
    <xf numFmtId="0" fontId="2" fillId="3" borderId="11" xfId="6" applyFill="1" applyBorder="1" applyAlignment="1">
      <alignment horizontal="center" wrapText="1"/>
    </xf>
    <xf numFmtId="0" fontId="2" fillId="3" borderId="7" xfId="6" applyFill="1" applyBorder="1" applyAlignment="1">
      <alignment horizontal="center" wrapText="1"/>
    </xf>
    <xf numFmtId="0" fontId="2" fillId="3" borderId="12" xfId="6" applyFill="1" applyBorder="1" applyAlignment="1">
      <alignment horizontal="center" wrapText="1"/>
    </xf>
    <xf numFmtId="0" fontId="2" fillId="3" borderId="46" xfId="6" applyFill="1" applyBorder="1" applyAlignment="1">
      <alignment horizontal="center" wrapText="1"/>
    </xf>
    <xf numFmtId="0" fontId="2" fillId="3" borderId="48" xfId="6" applyFill="1" applyBorder="1" applyAlignment="1">
      <alignment horizontal="center" wrapText="1"/>
    </xf>
    <xf numFmtId="0" fontId="18" fillId="3" borderId="6" xfId="0" applyFont="1" applyFill="1" applyBorder="1" applyAlignment="1">
      <alignment horizontal="center" wrapText="1"/>
    </xf>
    <xf numFmtId="0" fontId="18" fillId="3" borderId="11" xfId="0" applyFont="1" applyFill="1" applyBorder="1" applyAlignment="1">
      <alignment horizontal="center" wrapText="1"/>
    </xf>
    <xf numFmtId="0" fontId="2" fillId="3" borderId="5" xfId="6" applyFill="1" applyBorder="1" applyAlignment="1">
      <alignment horizontal="center" wrapText="1"/>
    </xf>
    <xf numFmtId="0" fontId="2" fillId="3" borderId="10" xfId="6" applyFill="1" applyBorder="1" applyAlignment="1">
      <alignment horizontal="center" wrapText="1"/>
    </xf>
    <xf numFmtId="0" fontId="2" fillId="3" borderId="50" xfId="6" applyFill="1" applyBorder="1" applyAlignment="1">
      <alignment horizontal="center" wrapText="1"/>
    </xf>
    <xf numFmtId="0" fontId="2" fillId="3" borderId="36" xfId="6" applyFill="1" applyBorder="1" applyAlignment="1">
      <alignment horizontal="center" wrapText="1"/>
    </xf>
    <xf numFmtId="0" fontId="1" fillId="3" borderId="33" xfId="6" applyFont="1" applyFill="1" applyBorder="1" applyAlignment="1">
      <alignment horizontal="center" wrapText="1"/>
    </xf>
    <xf numFmtId="0" fontId="1" fillId="3" borderId="34" xfId="6" applyFont="1" applyFill="1" applyBorder="1" applyAlignment="1">
      <alignment horizontal="center" wrapText="1"/>
    </xf>
    <xf numFmtId="0" fontId="1" fillId="3" borderId="35" xfId="6" applyFont="1" applyFill="1" applyBorder="1" applyAlignment="1">
      <alignment horizontal="center" wrapText="1"/>
    </xf>
    <xf numFmtId="0" fontId="16" fillId="4" borderId="33" xfId="6" applyFont="1" applyFill="1" applyBorder="1" applyAlignment="1">
      <alignment horizontal="center"/>
    </xf>
    <xf numFmtId="0" fontId="16" fillId="4" borderId="34" xfId="6" applyFont="1" applyFill="1" applyBorder="1" applyAlignment="1">
      <alignment horizontal="center"/>
    </xf>
    <xf numFmtId="0" fontId="2" fillId="3" borderId="44" xfId="6" applyFill="1" applyBorder="1" applyAlignment="1">
      <alignment horizontal="center" wrapText="1"/>
    </xf>
    <xf numFmtId="0" fontId="2" fillId="3" borderId="45" xfId="6" applyFill="1" applyBorder="1" applyAlignment="1">
      <alignment horizontal="center" wrapText="1"/>
    </xf>
    <xf numFmtId="0" fontId="2" fillId="3" borderId="56" xfId="6" applyFill="1" applyBorder="1" applyAlignment="1">
      <alignment horizontal="center"/>
    </xf>
    <xf numFmtId="0" fontId="2" fillId="3" borderId="57" xfId="6" applyFill="1" applyBorder="1" applyAlignment="1">
      <alignment horizontal="center"/>
    </xf>
    <xf numFmtId="0" fontId="1" fillId="3" borderId="7" xfId="6" applyFont="1" applyFill="1" applyBorder="1" applyAlignment="1">
      <alignment horizontal="center" wrapText="1"/>
    </xf>
    <xf numFmtId="0" fontId="18" fillId="3" borderId="5" xfId="0" applyFont="1" applyFill="1" applyBorder="1" applyAlignment="1">
      <alignment horizontal="center" wrapText="1"/>
    </xf>
    <xf numFmtId="0" fontId="18" fillId="3" borderId="10" xfId="0" applyFont="1" applyFill="1" applyBorder="1" applyAlignment="1">
      <alignment horizontal="center" wrapText="1"/>
    </xf>
    <xf numFmtId="0" fontId="16" fillId="4" borderId="35" xfId="6" applyFont="1" applyFill="1" applyBorder="1" applyAlignment="1">
      <alignment horizontal="center"/>
    </xf>
    <xf numFmtId="0" fontId="16" fillId="4" borderId="33" xfId="6" applyFont="1" applyFill="1" applyBorder="1" applyAlignment="1">
      <alignment horizontal="center" wrapText="1"/>
    </xf>
    <xf numFmtId="0" fontId="16" fillId="4" borderId="35" xfId="6" applyFont="1" applyFill="1" applyBorder="1" applyAlignment="1">
      <alignment horizontal="center" wrapText="1"/>
    </xf>
    <xf numFmtId="0" fontId="23" fillId="0" borderId="57" xfId="0" applyFont="1" applyBorder="1" applyAlignment="1">
      <alignment horizontal="center" vertical="top"/>
    </xf>
    <xf numFmtId="0" fontId="23" fillId="0" borderId="34" xfId="0" applyFont="1" applyBorder="1" applyAlignment="1">
      <alignment horizontal="center" vertical="top"/>
    </xf>
    <xf numFmtId="0" fontId="23" fillId="0" borderId="35" xfId="0" applyFont="1" applyBorder="1" applyAlignment="1">
      <alignment horizontal="center" vertical="top"/>
    </xf>
    <xf numFmtId="0" fontId="16" fillId="4" borderId="14" xfId="6" applyFont="1" applyFill="1" applyBorder="1" applyAlignment="1">
      <alignment horizontal="center"/>
    </xf>
    <xf numFmtId="0" fontId="16" fillId="4" borderId="15" xfId="6" applyFont="1" applyFill="1" applyBorder="1" applyAlignment="1">
      <alignment horizontal="center"/>
    </xf>
    <xf numFmtId="0" fontId="16" fillId="4" borderId="34" xfId="6" applyFont="1" applyFill="1" applyBorder="1" applyAlignment="1">
      <alignment horizontal="center" wrapText="1"/>
    </xf>
    <xf numFmtId="0" fontId="38" fillId="0" borderId="1" xfId="0" applyFont="1" applyBorder="1" applyAlignment="1">
      <alignment horizontal="left" vertical="top" wrapText="1"/>
    </xf>
    <xf numFmtId="0" fontId="38" fillId="0" borderId="9" xfId="0" applyFont="1" applyBorder="1" applyAlignment="1">
      <alignment horizontal="left" vertical="top" wrapText="1"/>
    </xf>
    <xf numFmtId="0" fontId="39" fillId="13" borderId="33" xfId="0" applyFont="1" applyFill="1" applyBorder="1" applyAlignment="1">
      <alignment horizontal="center" wrapText="1"/>
    </xf>
    <xf numFmtId="0" fontId="39" fillId="13" borderId="35" xfId="0" applyFont="1" applyFill="1" applyBorder="1" applyAlignment="1">
      <alignment horizontal="center" wrapText="1"/>
    </xf>
    <xf numFmtId="0" fontId="38" fillId="0" borderId="8" xfId="0" applyFont="1" applyBorder="1" applyAlignment="1">
      <alignment horizontal="center" vertical="top" wrapText="1"/>
    </xf>
    <xf numFmtId="0" fontId="38" fillId="0" borderId="1" xfId="0" applyFont="1" applyBorder="1" applyAlignment="1">
      <alignment horizontal="center" vertical="top" wrapText="1"/>
    </xf>
    <xf numFmtId="0" fontId="30" fillId="0" borderId="30" xfId="0" applyFont="1" applyBorder="1" applyAlignment="1">
      <alignment horizontal="left" vertical="top" wrapText="1"/>
    </xf>
    <xf numFmtId="0" fontId="30" fillId="0" borderId="10" xfId="0" applyFont="1" applyBorder="1" applyAlignment="1">
      <alignment horizontal="left" vertical="top" wrapText="1"/>
    </xf>
    <xf numFmtId="0" fontId="30" fillId="0" borderId="8" xfId="0" applyFont="1" applyBorder="1" applyAlignment="1">
      <alignment horizontal="left" vertical="top" wrapText="1"/>
    </xf>
    <xf numFmtId="0" fontId="30" fillId="0" borderId="22" xfId="0" applyFont="1" applyBorder="1" applyAlignment="1">
      <alignment horizontal="left" vertical="top" wrapText="1"/>
    </xf>
    <xf numFmtId="0" fontId="30" fillId="0" borderId="5" xfId="0" applyFont="1" applyBorder="1" applyAlignment="1">
      <alignment horizontal="left" vertical="top" wrapText="1"/>
    </xf>
    <xf numFmtId="0" fontId="14" fillId="4" borderId="33" xfId="0" applyFont="1" applyFill="1" applyBorder="1" applyAlignment="1">
      <alignment horizontal="center" vertical="top"/>
    </xf>
    <xf numFmtId="0" fontId="14" fillId="4" borderId="34" xfId="0" applyFont="1" applyFill="1" applyBorder="1" applyAlignment="1">
      <alignment horizontal="center" vertical="top"/>
    </xf>
    <xf numFmtId="0" fontId="14" fillId="4" borderId="35" xfId="0" applyFont="1" applyFill="1" applyBorder="1" applyAlignment="1">
      <alignment horizontal="center" vertical="top"/>
    </xf>
    <xf numFmtId="0" fontId="9" fillId="0" borderId="33" xfId="0" applyFont="1" applyBorder="1" applyAlignment="1">
      <alignment horizontal="left" vertical="center" wrapText="1"/>
    </xf>
    <xf numFmtId="0" fontId="9" fillId="0" borderId="34" xfId="0" applyFont="1" applyBorder="1" applyAlignment="1">
      <alignment horizontal="left" vertical="center" wrapText="1"/>
    </xf>
    <xf numFmtId="0" fontId="9" fillId="0" borderId="35" xfId="0" applyFont="1" applyBorder="1" applyAlignment="1">
      <alignment horizontal="left" vertical="center" wrapText="1"/>
    </xf>
    <xf numFmtId="0" fontId="7" fillId="3" borderId="27" xfId="0" applyFont="1" applyFill="1" applyBorder="1" applyAlignment="1">
      <alignment horizontal="center" wrapText="1"/>
    </xf>
    <xf numFmtId="0" fontId="7" fillId="3" borderId="28" xfId="0" applyFont="1" applyFill="1" applyBorder="1" applyAlignment="1">
      <alignment horizontal="center" wrapText="1"/>
    </xf>
    <xf numFmtId="0" fontId="6" fillId="3" borderId="38" xfId="0" applyFont="1" applyFill="1" applyBorder="1" applyAlignment="1">
      <alignment horizontal="center" vertical="center" textRotation="90" wrapText="1"/>
    </xf>
    <xf numFmtId="0" fontId="6" fillId="3" borderId="39" xfId="0" applyFont="1" applyFill="1" applyBorder="1" applyAlignment="1">
      <alignment horizontal="center" vertical="center" textRotation="90" wrapText="1"/>
    </xf>
    <xf numFmtId="0" fontId="6" fillId="3" borderId="40" xfId="0" applyFont="1" applyFill="1" applyBorder="1" applyAlignment="1">
      <alignment horizontal="center" vertical="center" textRotation="90" wrapText="1"/>
    </xf>
    <xf numFmtId="0" fontId="18" fillId="0" borderId="28" xfId="0" applyFont="1" applyBorder="1" applyAlignment="1">
      <alignment horizontal="center" vertical="top" wrapText="1"/>
    </xf>
    <xf numFmtId="0" fontId="18" fillId="0" borderId="29" xfId="0" applyFont="1" applyBorder="1" applyAlignment="1">
      <alignment horizontal="center" vertical="top" wrapText="1"/>
    </xf>
    <xf numFmtId="0" fontId="10" fillId="0" borderId="14" xfId="1" applyFont="1" applyBorder="1" applyAlignment="1">
      <alignment horizontal="center" vertical="top" wrapText="1"/>
    </xf>
    <xf numFmtId="0" fontId="10" fillId="0" borderId="15" xfId="1" applyFont="1" applyBorder="1" applyAlignment="1">
      <alignment horizontal="center" vertical="top" wrapText="1"/>
    </xf>
    <xf numFmtId="0" fontId="10" fillId="0" borderId="16" xfId="1" applyFont="1" applyBorder="1" applyAlignment="1">
      <alignment horizontal="center" vertical="top" wrapText="1"/>
    </xf>
    <xf numFmtId="0" fontId="10" fillId="0" borderId="17" xfId="1" applyFont="1" applyBorder="1" applyAlignment="1">
      <alignment horizontal="center" vertical="top" wrapText="1"/>
    </xf>
    <xf numFmtId="0" fontId="10" fillId="0" borderId="0" xfId="1" applyFont="1" applyAlignment="1">
      <alignment horizontal="center" vertical="top" wrapText="1"/>
    </xf>
    <xf numFmtId="0" fontId="10" fillId="0" borderId="18" xfId="1" applyFont="1" applyBorder="1" applyAlignment="1">
      <alignment horizontal="center" vertical="top" wrapText="1"/>
    </xf>
    <xf numFmtId="0" fontId="10" fillId="0" borderId="19" xfId="1" applyFont="1" applyBorder="1" applyAlignment="1">
      <alignment horizontal="center" vertical="top" wrapText="1"/>
    </xf>
    <xf numFmtId="0" fontId="10" fillId="0" borderId="20" xfId="1" applyFont="1" applyBorder="1" applyAlignment="1">
      <alignment horizontal="center" vertical="top" wrapText="1"/>
    </xf>
    <xf numFmtId="0" fontId="10" fillId="0" borderId="21" xfId="1" applyFont="1" applyBorder="1" applyAlignment="1">
      <alignment horizontal="center" vertical="top" wrapText="1"/>
    </xf>
    <xf numFmtId="0" fontId="44" fillId="0" borderId="14" xfId="1" applyFont="1" applyBorder="1" applyAlignment="1">
      <alignment horizontal="center" vertical="top" wrapText="1"/>
    </xf>
    <xf numFmtId="0" fontId="11" fillId="0" borderId="15" xfId="1" applyFont="1" applyBorder="1" applyAlignment="1">
      <alignment horizontal="center" vertical="top" wrapText="1"/>
    </xf>
    <xf numFmtId="0" fontId="11" fillId="0" borderId="16" xfId="1" applyFont="1" applyBorder="1" applyAlignment="1">
      <alignment horizontal="center" vertical="top" wrapText="1"/>
    </xf>
    <xf numFmtId="0" fontId="11" fillId="0" borderId="19" xfId="1" applyFont="1" applyBorder="1" applyAlignment="1">
      <alignment horizontal="center" vertical="top" wrapText="1"/>
    </xf>
    <xf numFmtId="0" fontId="11" fillId="0" borderId="20" xfId="1" applyFont="1" applyBorder="1" applyAlignment="1">
      <alignment horizontal="center" vertical="top" wrapText="1"/>
    </xf>
    <xf numFmtId="0" fontId="11" fillId="0" borderId="21" xfId="1" applyFont="1" applyBorder="1" applyAlignment="1">
      <alignment horizontal="center" vertical="top" wrapText="1"/>
    </xf>
    <xf numFmtId="0" fontId="5" fillId="0" borderId="5" xfId="1" applyFont="1" applyBorder="1" applyAlignment="1">
      <alignment horizontal="right"/>
    </xf>
    <xf numFmtId="0" fontId="5" fillId="0" borderId="6" xfId="1" applyFont="1" applyBorder="1" applyAlignment="1">
      <alignment horizontal="right"/>
    </xf>
    <xf numFmtId="0" fontId="5" fillId="0" borderId="7" xfId="1" applyFont="1" applyBorder="1" applyAlignment="1">
      <alignment horizontal="right"/>
    </xf>
    <xf numFmtId="0" fontId="5" fillId="0" borderId="8" xfId="1" applyFont="1" applyBorder="1" applyAlignment="1">
      <alignment horizontal="right"/>
    </xf>
    <xf numFmtId="0" fontId="5" fillId="0" borderId="1" xfId="1" applyFont="1" applyBorder="1" applyAlignment="1">
      <alignment horizontal="right"/>
    </xf>
    <xf numFmtId="0" fontId="5" fillId="0" borderId="9" xfId="1" applyFont="1" applyBorder="1" applyAlignment="1">
      <alignment horizontal="right"/>
    </xf>
    <xf numFmtId="0" fontId="5" fillId="0" borderId="22" xfId="1" applyFont="1" applyBorder="1" applyAlignment="1">
      <alignment horizontal="right"/>
    </xf>
    <xf numFmtId="0" fontId="5" fillId="0" borderId="23" xfId="1" applyFont="1" applyBorder="1" applyAlignment="1">
      <alignment horizontal="right"/>
    </xf>
    <xf numFmtId="0" fontId="5" fillId="0" borderId="24" xfId="1" applyFont="1" applyBorder="1" applyAlignment="1">
      <alignment horizontal="right"/>
    </xf>
    <xf numFmtId="0" fontId="5" fillId="0" borderId="14" xfId="1" applyFont="1" applyBorder="1" applyAlignment="1">
      <alignment horizontal="center" vertical="top" wrapText="1"/>
    </xf>
    <xf numFmtId="0" fontId="5" fillId="0" borderId="15" xfId="1" applyFont="1" applyBorder="1" applyAlignment="1">
      <alignment horizontal="center" vertical="top" wrapText="1"/>
    </xf>
    <xf numFmtId="0" fontId="5" fillId="0" borderId="16" xfId="1" applyFont="1" applyBorder="1" applyAlignment="1">
      <alignment horizontal="center" vertical="top" wrapText="1"/>
    </xf>
    <xf numFmtId="0" fontId="5" fillId="0" borderId="17" xfId="1" applyFont="1" applyBorder="1" applyAlignment="1">
      <alignment horizontal="center" vertical="top" wrapText="1"/>
    </xf>
    <xf numFmtId="0" fontId="5" fillId="0" borderId="0" xfId="1" applyFont="1" applyAlignment="1">
      <alignment horizontal="center" vertical="top" wrapText="1"/>
    </xf>
    <xf numFmtId="0" fontId="5" fillId="0" borderId="18" xfId="1" applyFont="1" applyBorder="1" applyAlignment="1">
      <alignment horizontal="center" vertical="top" wrapText="1"/>
    </xf>
    <xf numFmtId="0" fontId="5" fillId="0" borderId="19" xfId="1" applyFont="1" applyBorder="1" applyAlignment="1">
      <alignment horizontal="center" vertical="top" wrapText="1"/>
    </xf>
    <xf numFmtId="0" fontId="5" fillId="0" borderId="20" xfId="1" applyFont="1" applyBorder="1" applyAlignment="1">
      <alignment horizontal="center" vertical="top" wrapText="1"/>
    </xf>
    <xf numFmtId="0" fontId="5" fillId="0" borderId="21" xfId="1" applyFont="1" applyBorder="1" applyAlignment="1">
      <alignment horizontal="center" vertical="top" wrapText="1"/>
    </xf>
  </cellXfs>
  <cellStyles count="7">
    <cellStyle name="Hyperlink" xfId="4" builtinId="8"/>
    <cellStyle name="Normal" xfId="0" builtinId="0"/>
    <cellStyle name="Normal 2" xfId="1" xr:uid="{C90B0D45-B81F-4BE1-9EA8-C2261FDC1E72}"/>
    <cellStyle name="Normal 3" xfId="2" xr:uid="{B73843AC-9DFD-4F8C-B905-CFD6A6361C27}"/>
    <cellStyle name="Normal 4" xfId="3" xr:uid="{934DFC21-3105-4600-B8D0-69D69780EB1D}"/>
    <cellStyle name="Normal 5" xfId="5" xr:uid="{17C255E1-1DD4-455E-A9F5-D8591D789016}"/>
    <cellStyle name="Normal 6" xfId="6" xr:uid="{48A944B5-BE7C-418F-8A5E-4A28C6613C00}"/>
  </cellStyles>
  <dxfs count="0"/>
  <tableStyles count="0" defaultTableStyle="TableStyleMedium9" defaultPivotStyle="PivotStyleLight16"/>
  <colors>
    <mruColors>
      <color rgb="FF4C2E72"/>
      <color rgb="FF3771C8"/>
      <color rgb="FFF2FA90"/>
      <color rgb="FFFF9797"/>
      <color rgb="FFA02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cmmcinfo.org"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cmmcinfo.org"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152405</xdr:colOff>
      <xdr:row>0</xdr:row>
      <xdr:rowOff>388932</xdr:rowOff>
    </xdr:from>
    <xdr:ext cx="1699079" cy="1699079"/>
    <xdr:pic>
      <xdr:nvPicPr>
        <xdr:cNvPr id="2" name="Picture 1">
          <a:hlinkClick xmlns:r="http://schemas.openxmlformats.org/officeDocument/2006/relationships" r:id="rId1"/>
          <a:extLst>
            <a:ext uri="{FF2B5EF4-FFF2-40B4-BE49-F238E27FC236}">
              <a16:creationId xmlns:a16="http://schemas.microsoft.com/office/drawing/2014/main" id="{C3B00BA6-7E1A-4C35-8DDB-36FD95DF482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52405" y="388932"/>
          <a:ext cx="1699079" cy="169907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13</xdr:col>
      <xdr:colOff>190500</xdr:colOff>
      <xdr:row>0</xdr:row>
      <xdr:rowOff>81644</xdr:rowOff>
    </xdr:from>
    <xdr:ext cx="752928" cy="752928"/>
    <xdr:pic>
      <xdr:nvPicPr>
        <xdr:cNvPr id="2" name="Picture 1">
          <a:hlinkClick xmlns:r="http://schemas.openxmlformats.org/officeDocument/2006/relationships" r:id="rId1"/>
          <a:extLst>
            <a:ext uri="{FF2B5EF4-FFF2-40B4-BE49-F238E27FC236}">
              <a16:creationId xmlns:a16="http://schemas.microsoft.com/office/drawing/2014/main" id="{7A080987-10FF-47D3-BEF2-ED647AD536A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549429" y="81644"/>
          <a:ext cx="752928" cy="75292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2</xdr:col>
      <xdr:colOff>352425</xdr:colOff>
      <xdr:row>0</xdr:row>
      <xdr:rowOff>190500</xdr:rowOff>
    </xdr:from>
    <xdr:ext cx="2809875" cy="2809875"/>
    <xdr:pic>
      <xdr:nvPicPr>
        <xdr:cNvPr id="2" name="Picture 1">
          <a:extLst>
            <a:ext uri="{FF2B5EF4-FFF2-40B4-BE49-F238E27FC236}">
              <a16:creationId xmlns:a16="http://schemas.microsoft.com/office/drawing/2014/main" id="{7E06A00D-B7B5-4325-B3DC-1B325F3958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013325" y="190500"/>
          <a:ext cx="2809875" cy="2809875"/>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mmcinfo.org/home/about-us/subscribe-to-our-newsletter/" TargetMode="External"/><Relationship Id="rId1" Type="http://schemas.openxmlformats.org/officeDocument/2006/relationships/hyperlink" Target="https://www.paypal.com/donate/?hosted_button_id=GYZCE3NCKWBBJ"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sprs.csd.disa.mil/pdf/NISTSP800-171QuickEntryGuide.pdf" TargetMode="External"/><Relationship Id="rId2" Type="http://schemas.openxmlformats.org/officeDocument/2006/relationships/hyperlink" Target="https://www.sprs.csd.disa.mil/faqs.htm" TargetMode="External"/><Relationship Id="rId1" Type="http://schemas.openxmlformats.org/officeDocument/2006/relationships/hyperlink" Target="https://www.sprs.csd.disa.mil/" TargetMode="External"/><Relationship Id="rId4" Type="http://schemas.openxmlformats.org/officeDocument/2006/relationships/hyperlink" Target="https://www.archives.gov/cui/registry/category-list"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hyperlink" Target="https://www.acq.osd.mil/cmmc/documentation.html"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www.acq.osd.mil/cmmc/documentation.html"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www.acq.osd.mil/cmmc/documentation.html"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csrc.nist.gov/Projects/cryptographic-module-validation-program/validated-modules/search"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26" Type="http://schemas.openxmlformats.org/officeDocument/2006/relationships/hyperlink" Target="https://www.archives.gov/cui/registry/category-detail/financial" TargetMode="External"/><Relationship Id="rId117" Type="http://schemas.openxmlformats.org/officeDocument/2006/relationships/hyperlink" Target="https://www.archives.gov/cui/registry/category-detail/investment-survey" TargetMode="External"/><Relationship Id="rId21" Type="http://schemas.openxmlformats.org/officeDocument/2006/relationships/hyperlink" Target="https://www.archives.gov/cui/registry/category-detail/comptroller-general" TargetMode="External"/><Relationship Id="rId42" Type="http://schemas.openxmlformats.org/officeDocument/2006/relationships/hyperlink" Target="https://www.archives.gov/cui/registry/category-detail/geodetic-product-info" TargetMode="External"/><Relationship Id="rId47" Type="http://schemas.openxmlformats.org/officeDocument/2006/relationships/hyperlink" Target="https://www.archives.gov/cui/registry/category-detail/accident-investigation" TargetMode="External"/><Relationship Id="rId63" Type="http://schemas.openxmlformats.org/officeDocument/2006/relationships/hyperlink" Target="https://www.archives.gov/cui/registry/category-detail/terrorist-screening" TargetMode="External"/><Relationship Id="rId68" Type="http://schemas.openxmlformats.org/officeDocument/2006/relationships/hyperlink" Target="https://www.archives.gov/cui/registry/category-detail/collective-bargaining" TargetMode="External"/><Relationship Id="rId84" Type="http://schemas.openxmlformats.org/officeDocument/2006/relationships/hyperlink" Target="https://www.archives.gov/cui/registry/category-detail/nuclear-security-related-info.html" TargetMode="External"/><Relationship Id="rId89" Type="http://schemas.openxmlformats.org/officeDocument/2006/relationships/hyperlink" Target="https://www.archives.gov/cui/registry/category-detail/secrecy-orders" TargetMode="External"/><Relationship Id="rId112" Type="http://schemas.openxmlformats.org/officeDocument/2006/relationships/hyperlink" Target="https://www.archives.gov/cui/registry/category-detail/operations-security-info" TargetMode="External"/><Relationship Id="rId16" Type="http://schemas.openxmlformats.org/officeDocument/2006/relationships/hyperlink" Target="https://www.archives.gov/cui/registry/category-detail/ucni-dod" TargetMode="External"/><Relationship Id="rId107" Type="http://schemas.openxmlformats.org/officeDocument/2006/relationships/hyperlink" Target="https://www.archives.gov/cui/registry/category-detail/proprietary-postal" TargetMode="External"/><Relationship Id="rId11" Type="http://schemas.openxmlformats.org/officeDocument/2006/relationships/hyperlink" Target="https://www.archives.gov/cui/registry/category-detail/toxic-substances" TargetMode="External"/><Relationship Id="rId32" Type="http://schemas.openxmlformats.org/officeDocument/2006/relationships/hyperlink" Target="https://www.archives.gov/cui/registry/category-detail/battered-spouse-or-child" TargetMode="External"/><Relationship Id="rId37" Type="http://schemas.openxmlformats.org/officeDocument/2006/relationships/hyperlink" Target="https://www.archives.gov/cui/registry/category-detail/visas" TargetMode="External"/><Relationship Id="rId53" Type="http://schemas.openxmlformats.org/officeDocument/2006/relationships/hyperlink" Target="https://www.archives.gov/cui/registry/category-detail/dna" TargetMode="External"/><Relationship Id="rId58" Type="http://schemas.openxmlformats.org/officeDocument/2006/relationships/hyperlink" Target="https://www.archives.gov/cui/registry/category-detail/law-enforcement-financial-records" TargetMode="External"/><Relationship Id="rId74" Type="http://schemas.openxmlformats.org/officeDocument/2006/relationships/hyperlink" Target="https://www.archives.gov/cui/registry/category-detail/protective-order" TargetMode="External"/><Relationship Id="rId79" Type="http://schemas.openxmlformats.org/officeDocument/2006/relationships/hyperlink" Target="https://www.archives.gov/cui/registry/category-detail/national-park-system-resources" TargetMode="External"/><Relationship Id="rId102" Type="http://schemas.openxmlformats.org/officeDocument/2006/relationships/hyperlink" Target="https://www.archives.gov/cui/registry/category-detail/entity-registration-info" TargetMode="External"/><Relationship Id="rId123" Type="http://schemas.openxmlformats.org/officeDocument/2006/relationships/hyperlink" Target="https://www.archives.gov/cui/registry/category-detail/taxpayer-advocate-info" TargetMode="External"/><Relationship Id="rId5" Type="http://schemas.openxmlformats.org/officeDocument/2006/relationships/hyperlink" Target="https://www.archives.gov/cui/registry/category-detail/emergency-mgmt" TargetMode="External"/><Relationship Id="rId90" Type="http://schemas.openxmlformats.org/officeDocument/2006/relationships/hyperlink" Target="https://www.archives.gov/cui/registry/category-detail/contract-use" TargetMode="External"/><Relationship Id="rId95" Type="http://schemas.openxmlformats.org/officeDocument/2006/relationships/hyperlink" Target="https://www.archives.gov/cui/registry/category-detail/inspector-general-protected" TargetMode="External"/><Relationship Id="rId22" Type="http://schemas.openxmlformats.org/officeDocument/2006/relationships/hyperlink" Target="https://www.archives.gov/cui/registry/category-detail/consumer-complaint-information" TargetMode="External"/><Relationship Id="rId27" Type="http://schemas.openxmlformats.org/officeDocument/2006/relationships/hyperlink" Target="https://www.archives.gov/cui/registry/category-detail/international-financial-institutions" TargetMode="External"/><Relationship Id="rId43" Type="http://schemas.openxmlformats.org/officeDocument/2006/relationships/hyperlink" Target="https://www.archives.gov/cui/registry/category-detail/intelligence-financial-records" TargetMode="External"/><Relationship Id="rId48" Type="http://schemas.openxmlformats.org/officeDocument/2006/relationships/hyperlink" Target="https://www.archives.gov/cui/registry/category-detail/campaign-funds" TargetMode="External"/><Relationship Id="rId64" Type="http://schemas.openxmlformats.org/officeDocument/2006/relationships/hyperlink" Target="https://www.archives.gov/cui/registry/category-detail/whistleblower-identity" TargetMode="External"/><Relationship Id="rId69" Type="http://schemas.openxmlformats.org/officeDocument/2006/relationships/hyperlink" Target="https://www.archives.gov/cui/registry/category-detail/federal-grand-jury" TargetMode="External"/><Relationship Id="rId113" Type="http://schemas.openxmlformats.org/officeDocument/2006/relationships/hyperlink" Target="https://www.archives.gov/cui/registry/category-detail/personnel-security-info" TargetMode="External"/><Relationship Id="rId118" Type="http://schemas.openxmlformats.org/officeDocument/2006/relationships/hyperlink" Target="https://www.archives.gov/cui/registry/category-detail/pesticide-producer-survey" TargetMode="External"/><Relationship Id="rId80" Type="http://schemas.openxmlformats.org/officeDocument/2006/relationships/hyperlink" Target="https://www.archives.gov/cui/registry/category-detail/nato-restricted" TargetMode="External"/><Relationship Id="rId85" Type="http://schemas.openxmlformats.org/officeDocument/2006/relationships/hyperlink" Target="https://www.archives.gov/cui/registry/category-detail/safeguards-info" TargetMode="External"/><Relationship Id="rId12" Type="http://schemas.openxmlformats.org/officeDocument/2006/relationships/hyperlink" Target="https://www.archives.gov/cui/registry/category-detail/water-assessments" TargetMode="External"/><Relationship Id="rId17" Type="http://schemas.openxmlformats.org/officeDocument/2006/relationships/hyperlink" Target="https://www.archives.gov/cui/registry/category-detail/export-control" TargetMode="External"/><Relationship Id="rId33" Type="http://schemas.openxmlformats.org/officeDocument/2006/relationships/hyperlink" Target="https://www.archives.gov/cui/registry/category-detail/permanent-resident-status" TargetMode="External"/><Relationship Id="rId38" Type="http://schemas.openxmlformats.org/officeDocument/2006/relationships/hyperlink" Target="https://www.archives.gov/cui/registry/category-detail/agriculture" TargetMode="External"/><Relationship Id="rId59" Type="http://schemas.openxmlformats.org/officeDocument/2006/relationships/hyperlink" Target="https://www.archives.gov/cui/registry/category-detail/national-security-letter" TargetMode="External"/><Relationship Id="rId103" Type="http://schemas.openxmlformats.org/officeDocument/2006/relationships/hyperlink" Target="https://www.archives.gov/cui/registry/category-detail/proprietary-business-info" TargetMode="External"/><Relationship Id="rId108" Type="http://schemas.openxmlformats.org/officeDocument/2006/relationships/hyperlink" Target="https://www.archives.gov/cui/registry/category-detail/homeland-security-agreement-info" TargetMode="External"/><Relationship Id="rId124" Type="http://schemas.openxmlformats.org/officeDocument/2006/relationships/hyperlink" Target="https://www.archives.gov/cui/registry/category-detail/written-determinations" TargetMode="External"/><Relationship Id="rId54" Type="http://schemas.openxmlformats.org/officeDocument/2006/relationships/hyperlink" Target="https://www.archives.gov/cui/registry/category-detail/general-law-enforcement" TargetMode="External"/><Relationship Id="rId70" Type="http://schemas.openxmlformats.org/officeDocument/2006/relationships/hyperlink" Target="https://www.archives.gov/cui/registry/category-detail/legal-privilege" TargetMode="External"/><Relationship Id="rId75" Type="http://schemas.openxmlformats.org/officeDocument/2006/relationships/hyperlink" Target="https://www.archives.gov/cui/registry/category-detail/victim" TargetMode="External"/><Relationship Id="rId91" Type="http://schemas.openxmlformats.org/officeDocument/2006/relationships/hyperlink" Target="https://www.archives.gov/cui/registry/category-detail/death-records" TargetMode="External"/><Relationship Id="rId96" Type="http://schemas.openxmlformats.org/officeDocument/2006/relationships/hyperlink" Target="https://www.archives.gov/cui/registry/category-detail/military-personnel-records" TargetMode="External"/><Relationship Id="rId1" Type="http://schemas.openxmlformats.org/officeDocument/2006/relationships/hyperlink" Target="https://www.archives.gov/cui/registry/category-list" TargetMode="External"/><Relationship Id="rId6" Type="http://schemas.openxmlformats.org/officeDocument/2006/relationships/hyperlink" Target="https://www.archives.gov/cui/registry/category-detail/critical-infrastructure" TargetMode="External"/><Relationship Id="rId23" Type="http://schemas.openxmlformats.org/officeDocument/2006/relationships/hyperlink" Target="https://www.archives.gov/cui/registry/category-detail/electronic-funds-transfer" TargetMode="External"/><Relationship Id="rId28" Type="http://schemas.openxmlformats.org/officeDocument/2006/relationships/hyperlink" Target="https://www.archives.gov/cui/registry/category-detail/mergers" TargetMode="External"/><Relationship Id="rId49" Type="http://schemas.openxmlformats.org/officeDocument/2006/relationships/hyperlink" Target="https://www.archives.gov/cui/registry/category-detail/committed-person" TargetMode="External"/><Relationship Id="rId114" Type="http://schemas.openxmlformats.org/officeDocument/2006/relationships/hyperlink" Target="https://www.archives.gov/cui/registry/category-detail/physical-security-homeland" TargetMode="External"/><Relationship Id="rId119" Type="http://schemas.openxmlformats.org/officeDocument/2006/relationships/hyperlink" Target="https://www.archives.gov/cui/registry/category-detail/statistical" TargetMode="External"/><Relationship Id="rId44" Type="http://schemas.openxmlformats.org/officeDocument/2006/relationships/hyperlink" Target="https://www.archives.gov/cui/registry/category-detail/internal-data" TargetMode="External"/><Relationship Id="rId60" Type="http://schemas.openxmlformats.org/officeDocument/2006/relationships/hyperlink" Target="https://www.archives.gov/cui/registry/category-detail/pen-register-trap-and-trace" TargetMode="External"/><Relationship Id="rId65" Type="http://schemas.openxmlformats.org/officeDocument/2006/relationships/hyperlink" Target="https://www.archives.gov/cui/registry/category-detail/admin-proceedings" TargetMode="External"/><Relationship Id="rId81" Type="http://schemas.openxmlformats.org/officeDocument/2006/relationships/hyperlink" Target="https://www.archives.gov/cui/registry/category-detail/nato-unclassified" TargetMode="External"/><Relationship Id="rId86" Type="http://schemas.openxmlformats.org/officeDocument/2006/relationships/hyperlink" Target="https://www.archives.gov/cui/registry/category-detail/ucni-doe" TargetMode="External"/><Relationship Id="rId13" Type="http://schemas.openxmlformats.org/officeDocument/2006/relationships/hyperlink" Target="https://www.archives.gov/cui/registry/category-detail/controlled-technical-info" TargetMode="External"/><Relationship Id="rId18" Type="http://schemas.openxmlformats.org/officeDocument/2006/relationships/hyperlink" Target="https://www.archives.gov/cui/registry/category-detail/export-controlled-research" TargetMode="External"/><Relationship Id="rId39" Type="http://schemas.openxmlformats.org/officeDocument/2006/relationships/hyperlink" Target="https://www.archives.gov/cui/registry/category-detail/foreign-intelligence-surveillance-act" TargetMode="External"/><Relationship Id="rId109" Type="http://schemas.openxmlformats.org/officeDocument/2006/relationships/hyperlink" Target="https://www.archives.gov/cui/registry/category-detail/homeland-security-enforcement-info" TargetMode="External"/><Relationship Id="rId34" Type="http://schemas.openxmlformats.org/officeDocument/2006/relationships/hyperlink" Target="https://www.archives.gov/cui/registry/category-detail/status-adjustment" TargetMode="External"/><Relationship Id="rId50" Type="http://schemas.openxmlformats.org/officeDocument/2006/relationships/hyperlink" Target="https://www.archives.gov/cui/registry/category-detail/communications" TargetMode="External"/><Relationship Id="rId55" Type="http://schemas.openxmlformats.org/officeDocument/2006/relationships/hyperlink" Target="https://www.archives.gov/cui/registry/category-detail/informant" TargetMode="External"/><Relationship Id="rId76" Type="http://schemas.openxmlformats.org/officeDocument/2006/relationships/hyperlink" Target="https://www.archives.gov/cui/registry/category-detail/witness-protection" TargetMode="External"/><Relationship Id="rId97" Type="http://schemas.openxmlformats.org/officeDocument/2006/relationships/hyperlink" Target="https://www.archives.gov/cui/registry/category-detail/personnel-records" TargetMode="External"/><Relationship Id="rId104" Type="http://schemas.openxmlformats.org/officeDocument/2006/relationships/hyperlink" Target="https://www.archives.gov/cui/registry/category-detail/occ-mto-agreements" TargetMode="External"/><Relationship Id="rId120" Type="http://schemas.openxmlformats.org/officeDocument/2006/relationships/hyperlink" Target="https://www.archives.gov/cui/registry/category-detail/census" TargetMode="External"/><Relationship Id="rId125" Type="http://schemas.openxmlformats.org/officeDocument/2006/relationships/hyperlink" Target="https://www.archives.gov/cui/registry/category-detail/railroad-safety-analysis-records" TargetMode="External"/><Relationship Id="rId7" Type="http://schemas.openxmlformats.org/officeDocument/2006/relationships/hyperlink" Target="https://www.archives.gov/cui/registry/category-detail/info-systems-vulnerability-info" TargetMode="External"/><Relationship Id="rId71" Type="http://schemas.openxmlformats.org/officeDocument/2006/relationships/hyperlink" Target="https://www.archives.gov/cui/registry/category-detail/legislative-materials" TargetMode="External"/><Relationship Id="rId92" Type="http://schemas.openxmlformats.org/officeDocument/2006/relationships/hyperlink" Target="https://www.archives.gov/cui/registry/category-detail/privacy" TargetMode="External"/><Relationship Id="rId2" Type="http://schemas.openxmlformats.org/officeDocument/2006/relationships/hyperlink" Target="https://www.archives.gov/cui/registry/category-detail/ammonium-nitrate" TargetMode="External"/><Relationship Id="rId29" Type="http://schemas.openxmlformats.org/officeDocument/2006/relationships/hyperlink" Target="https://www.archives.gov/cui/registry/category-detail/net-worth" TargetMode="External"/><Relationship Id="rId24" Type="http://schemas.openxmlformats.org/officeDocument/2006/relationships/hyperlink" Target="https://www.archives.gov/cui/registry/category-detail/fhfa-nonpublic-info" TargetMode="External"/><Relationship Id="rId40" Type="http://schemas.openxmlformats.org/officeDocument/2006/relationships/hyperlink" Target="https://www.archives.gov/cui/registry/category-detail/foreign-intelligence-surveillance-act-business-records" TargetMode="External"/><Relationship Id="rId45" Type="http://schemas.openxmlformats.org/officeDocument/2006/relationships/hyperlink" Target="https://www.archives.gov/cui/registry/category-detail/opsec" TargetMode="External"/><Relationship Id="rId66" Type="http://schemas.openxmlformats.org/officeDocument/2006/relationships/hyperlink" Target="https://www.archives.gov/cui/registry/category-detail/child-pornography" TargetMode="External"/><Relationship Id="rId87" Type="http://schemas.openxmlformats.org/officeDocument/2006/relationships/hyperlink" Target="https://www.archives.gov/cui/registry/category-detail/patent-application" TargetMode="External"/><Relationship Id="rId110" Type="http://schemas.openxmlformats.org/officeDocument/2006/relationships/hyperlink" Target="https://www.archives.gov/cui/registry/category-detail/information-systems-vulnerability-info-homeland" TargetMode="External"/><Relationship Id="rId115" Type="http://schemas.openxmlformats.org/officeDocument/2006/relationships/hyperlink" Target="https://www.archives.gov/cui/registry/category-detail/privacy-info" TargetMode="External"/><Relationship Id="rId61" Type="http://schemas.openxmlformats.org/officeDocument/2006/relationships/hyperlink" Target="https://www.archives.gov/cui/registry/category-detail/reward" TargetMode="External"/><Relationship Id="rId82" Type="http://schemas.openxmlformats.org/officeDocument/2006/relationships/hyperlink" Target="https://www.archives.gov/cui/registry/category-detail/nuclear" TargetMode="External"/><Relationship Id="rId19" Type="http://schemas.openxmlformats.org/officeDocument/2006/relationships/hyperlink" Target="https://www.archives.gov/cui/registry/category-detail/bank-secrecy" TargetMode="External"/><Relationship Id="rId14" Type="http://schemas.openxmlformats.org/officeDocument/2006/relationships/hyperlink" Target="https://www.archives.gov/cui/registry/category-detail/dod-critical-infrastructure-security-information" TargetMode="External"/><Relationship Id="rId30" Type="http://schemas.openxmlformats.org/officeDocument/2006/relationships/hyperlink" Target="https://www.archives.gov/cui/registry/category-detail/retirement" TargetMode="External"/><Relationship Id="rId35" Type="http://schemas.openxmlformats.org/officeDocument/2006/relationships/hyperlink" Target="https://www.archives.gov/cui/registry/category-detail/temporary-protected-status" TargetMode="External"/><Relationship Id="rId56" Type="http://schemas.openxmlformats.org/officeDocument/2006/relationships/hyperlink" Target="https://www.archives.gov/cui/registry/category-detail/investigation" TargetMode="External"/><Relationship Id="rId77" Type="http://schemas.openxmlformats.org/officeDocument/2006/relationships/hyperlink" Target="https://www.archives.gov/cui/registry/category-detail/archaeological-resources" TargetMode="External"/><Relationship Id="rId100" Type="http://schemas.openxmlformats.org/officeDocument/2006/relationships/hyperlink" Target="https://www.archives.gov/cui/registry/category-detail/small-business-research-and-technology" TargetMode="External"/><Relationship Id="rId105" Type="http://schemas.openxmlformats.org/officeDocument/2006/relationships/hyperlink" Target="https://www.archives.gov/cui/registry/category-detail/ocean-common-carrier-service-contracts" TargetMode="External"/><Relationship Id="rId126" Type="http://schemas.openxmlformats.org/officeDocument/2006/relationships/hyperlink" Target="https://www.archives.gov/cui/registry/category-detail/sensitive-security-info" TargetMode="External"/><Relationship Id="rId8" Type="http://schemas.openxmlformats.org/officeDocument/2006/relationships/hyperlink" Target="https://www.archives.gov/cui/registry/category-detail/physical-security" TargetMode="External"/><Relationship Id="rId51" Type="http://schemas.openxmlformats.org/officeDocument/2006/relationships/hyperlink" Target="https://www.archives.gov/cui/registry/category-detail/controlled-substances" TargetMode="External"/><Relationship Id="rId72" Type="http://schemas.openxmlformats.org/officeDocument/2006/relationships/hyperlink" Target="https://www.archives.gov/cui/registry/category-detail/presentence-report" TargetMode="External"/><Relationship Id="rId93" Type="http://schemas.openxmlformats.org/officeDocument/2006/relationships/hyperlink" Target="https://www.archives.gov/cui/registry/category-detail/genetic-info" TargetMode="External"/><Relationship Id="rId98" Type="http://schemas.openxmlformats.org/officeDocument/2006/relationships/hyperlink" Target="https://www.archives.gov/cui/registry/category-detail/student-records" TargetMode="External"/><Relationship Id="rId121" Type="http://schemas.openxmlformats.org/officeDocument/2006/relationships/hyperlink" Target="https://www.archives.gov/cui/registry/category-detail/federal-taxpayer-info" TargetMode="External"/><Relationship Id="rId3" Type="http://schemas.openxmlformats.org/officeDocument/2006/relationships/hyperlink" Target="https://www.archives.gov/cui/registry/category-detail/chemical-terrorism-vulnerability-information" TargetMode="External"/><Relationship Id="rId25" Type="http://schemas.openxmlformats.org/officeDocument/2006/relationships/hyperlink" Target="https://www.archives.gov/cui/registry/category-detail/financial-supervision-information" TargetMode="External"/><Relationship Id="rId46" Type="http://schemas.openxmlformats.org/officeDocument/2006/relationships/hyperlink" Target="https://www.archives.gov/cui/registry/category-detail/international-agreements" TargetMode="External"/><Relationship Id="rId67" Type="http://schemas.openxmlformats.org/officeDocument/2006/relationships/hyperlink" Target="https://www.archives.gov/cui/registry/category-detail/child-victim-witness" TargetMode="External"/><Relationship Id="rId116" Type="http://schemas.openxmlformats.org/officeDocument/2006/relationships/hyperlink" Target="https://www.archives.gov/cui/registry/category-detail/sensitive-personally-identifiable-info" TargetMode="External"/><Relationship Id="rId20" Type="http://schemas.openxmlformats.org/officeDocument/2006/relationships/hyperlink" Target="https://www.archives.gov/cui/registry/category-detail/budget" TargetMode="External"/><Relationship Id="rId41" Type="http://schemas.openxmlformats.org/officeDocument/2006/relationships/hyperlink" Target="https://www.archives.gov/cui/registry/category-detail/intelligence" TargetMode="External"/><Relationship Id="rId62" Type="http://schemas.openxmlformats.org/officeDocument/2006/relationships/hyperlink" Target="https://www.archives.gov/cui/registry/category-detail/sex-crime-victim" TargetMode="External"/><Relationship Id="rId83" Type="http://schemas.openxmlformats.org/officeDocument/2006/relationships/hyperlink" Target="https://www.archives.gov/cui/registry/category-detail/nuclear-recommendation-material" TargetMode="External"/><Relationship Id="rId88" Type="http://schemas.openxmlformats.org/officeDocument/2006/relationships/hyperlink" Target="https://www.archives.gov/cui/registry/category-detail/inventions" TargetMode="External"/><Relationship Id="rId111" Type="http://schemas.openxmlformats.org/officeDocument/2006/relationships/hyperlink" Target="https://www.archives.gov/cui/registry/category-detail/international-agreement-info-homeland" TargetMode="External"/><Relationship Id="rId15" Type="http://schemas.openxmlformats.org/officeDocument/2006/relationships/hyperlink" Target="https://www.archives.gov/cui/registry/category-detail/naval-nuclear-propulsion-info" TargetMode="External"/><Relationship Id="rId36" Type="http://schemas.openxmlformats.org/officeDocument/2006/relationships/hyperlink" Target="https://www.archives.gov/cui/registry/category-detail/victims-of-human-trafficking" TargetMode="External"/><Relationship Id="rId57" Type="http://schemas.openxmlformats.org/officeDocument/2006/relationships/hyperlink" Target="https://www.archives.gov/cui/registry/category-detail/juvenile" TargetMode="External"/><Relationship Id="rId106" Type="http://schemas.openxmlformats.org/officeDocument/2006/relationships/hyperlink" Target="https://www.archives.gov/cui/registry/category-detail/proprietary-manufacturer" TargetMode="External"/><Relationship Id="rId10" Type="http://schemas.openxmlformats.org/officeDocument/2006/relationships/hyperlink" Target="https://www.archives.gov/cui/registry/category-detail/safety-act-info" TargetMode="External"/><Relationship Id="rId31" Type="http://schemas.openxmlformats.org/officeDocument/2006/relationships/hyperlink" Target="https://www.archives.gov/cui/registry/category-detail/asylee" TargetMode="External"/><Relationship Id="rId52" Type="http://schemas.openxmlformats.org/officeDocument/2006/relationships/hyperlink" Target="https://www.archives.gov/cui/registry/category-detail/criminal-history-records-info" TargetMode="External"/><Relationship Id="rId73" Type="http://schemas.openxmlformats.org/officeDocument/2006/relationships/hyperlink" Target="https://www.archives.gov/cui/registry/category-detail/prior-arrest" TargetMode="External"/><Relationship Id="rId78" Type="http://schemas.openxmlformats.org/officeDocument/2006/relationships/hyperlink" Target="https://www.archives.gov/cui/registry/category-detail/historic-properties" TargetMode="External"/><Relationship Id="rId94" Type="http://schemas.openxmlformats.org/officeDocument/2006/relationships/hyperlink" Target="https://www.archives.gov/cui/registry/category-detail/health-info" TargetMode="External"/><Relationship Id="rId99" Type="http://schemas.openxmlformats.org/officeDocument/2006/relationships/hyperlink" Target="https://www.archives.gov/cui/registry/category-detail/procurement-acquisition" TargetMode="External"/><Relationship Id="rId101" Type="http://schemas.openxmlformats.org/officeDocument/2006/relationships/hyperlink" Target="https://www.archives.gov/cui/registry/category-detail/source-selection" TargetMode="External"/><Relationship Id="rId122" Type="http://schemas.openxmlformats.org/officeDocument/2006/relationships/hyperlink" Target="https://www.archives.gov/cui/registry/category-detail/tax-convention" TargetMode="External"/><Relationship Id="rId4" Type="http://schemas.openxmlformats.org/officeDocument/2006/relationships/hyperlink" Target="https://www.archives.gov/cui/registry/category-detail/critical-energy-infrastructure-information" TargetMode="External"/><Relationship Id="rId9" Type="http://schemas.openxmlformats.org/officeDocument/2006/relationships/hyperlink" Target="https://www.archives.gov/cui/registry/category-detail/protected-critical-infrastructure-information"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337A0-99A8-47B0-9D19-0B37BEEE7556}">
  <sheetPr>
    <tabColor theme="0"/>
  </sheetPr>
  <dimension ref="A1:Z47"/>
  <sheetViews>
    <sheetView tabSelected="1" workbookViewId="0">
      <selection activeCell="G20" sqref="G20:W20"/>
    </sheetView>
  </sheetViews>
  <sheetFormatPr baseColWidth="10" defaultColWidth="9" defaultRowHeight="13" x14ac:dyDescent="0.15"/>
  <cols>
    <col min="1" max="4" width="5.796875" customWidth="1"/>
    <col min="5" max="5" width="12" customWidth="1"/>
    <col min="6" max="6" width="1.19921875" customWidth="1"/>
    <col min="7" max="23" width="10.796875" customWidth="1"/>
  </cols>
  <sheetData>
    <row r="1" spans="1:26" ht="35.25" customHeight="1" x14ac:dyDescent="0.15">
      <c r="A1" s="1103" t="s">
        <v>0</v>
      </c>
      <c r="B1" s="1104"/>
      <c r="C1" s="1104"/>
      <c r="D1" s="1104"/>
      <c r="E1" s="1105"/>
      <c r="F1" s="464"/>
      <c r="G1" s="1085" t="s">
        <v>2786</v>
      </c>
      <c r="H1" s="1086"/>
      <c r="I1" s="1086"/>
      <c r="J1" s="1086"/>
      <c r="K1" s="1086"/>
      <c r="L1" s="1086"/>
      <c r="M1" s="1086"/>
      <c r="N1" s="1086"/>
      <c r="O1" s="1086"/>
      <c r="P1" s="1086"/>
      <c r="Q1" s="1086"/>
      <c r="R1" s="1086"/>
      <c r="S1" s="1086"/>
      <c r="T1" s="1086"/>
      <c r="U1" s="1086"/>
      <c r="V1" s="1086"/>
      <c r="W1" s="1087"/>
      <c r="X1" s="19"/>
    </row>
    <row r="2" spans="1:26" ht="35.25" customHeight="1" x14ac:dyDescent="0.15">
      <c r="A2" s="1106"/>
      <c r="B2" s="1107"/>
      <c r="C2" s="1107"/>
      <c r="D2" s="1107"/>
      <c r="E2" s="1108"/>
      <c r="F2" s="243"/>
      <c r="G2" s="1066"/>
      <c r="H2" s="1067"/>
      <c r="I2" s="1067"/>
      <c r="J2" s="1067"/>
      <c r="K2" s="1067"/>
      <c r="L2" s="1067"/>
      <c r="M2" s="1067"/>
      <c r="N2" s="1067"/>
      <c r="O2" s="1067"/>
      <c r="P2" s="1067"/>
      <c r="Q2" s="1067"/>
      <c r="R2" s="1067"/>
      <c r="S2" s="1067"/>
      <c r="T2" s="1067"/>
      <c r="U2" s="1067"/>
      <c r="V2" s="1067"/>
      <c r="W2" s="1068"/>
      <c r="X2" s="19"/>
    </row>
    <row r="3" spans="1:26" ht="83.25" customHeight="1" x14ac:dyDescent="0.15">
      <c r="A3" s="1106"/>
      <c r="B3" s="1107"/>
      <c r="C3" s="1107"/>
      <c r="D3" s="1107"/>
      <c r="E3" s="1108"/>
      <c r="F3" s="243"/>
      <c r="G3" s="1066"/>
      <c r="H3" s="1067"/>
      <c r="I3" s="1067"/>
      <c r="J3" s="1067"/>
      <c r="K3" s="1067"/>
      <c r="L3" s="1067"/>
      <c r="M3" s="1067"/>
      <c r="N3" s="1067"/>
      <c r="O3" s="1067"/>
      <c r="P3" s="1067"/>
      <c r="Q3" s="1067"/>
      <c r="R3" s="1067"/>
      <c r="S3" s="1067"/>
      <c r="T3" s="1067"/>
      <c r="U3" s="1067"/>
      <c r="V3" s="1067"/>
      <c r="W3" s="1068"/>
      <c r="X3" s="19"/>
    </row>
    <row r="4" spans="1:26" ht="60.5" customHeight="1" x14ac:dyDescent="0.15">
      <c r="A4" s="1106"/>
      <c r="B4" s="1107"/>
      <c r="C4" s="1107"/>
      <c r="D4" s="1107"/>
      <c r="E4" s="1108"/>
      <c r="F4" s="243"/>
      <c r="G4" s="1109" t="s">
        <v>2783</v>
      </c>
      <c r="H4" s="1110"/>
      <c r="I4" s="1110"/>
      <c r="J4" s="1110"/>
      <c r="K4" s="1110"/>
      <c r="L4" s="1110"/>
      <c r="M4" s="1110"/>
      <c r="N4" s="1110"/>
      <c r="O4" s="1110"/>
      <c r="P4" s="1110"/>
      <c r="Q4" s="1110"/>
      <c r="R4" s="1110"/>
      <c r="S4" s="1110"/>
      <c r="T4" s="1110"/>
      <c r="U4" s="1110"/>
      <c r="V4" s="1110"/>
      <c r="W4" s="1111"/>
      <c r="X4" s="19"/>
    </row>
    <row r="5" spans="1:26" ht="48.75" customHeight="1" x14ac:dyDescent="0.15">
      <c r="A5" s="1106"/>
      <c r="B5" s="1107"/>
      <c r="C5" s="1107"/>
      <c r="D5" s="1107"/>
      <c r="E5" s="1108"/>
      <c r="F5" s="243"/>
      <c r="G5" s="1100" t="s">
        <v>1</v>
      </c>
      <c r="H5" s="1101"/>
      <c r="I5" s="1101"/>
      <c r="J5" s="1101"/>
      <c r="K5" s="1101"/>
      <c r="L5" s="1101"/>
      <c r="M5" s="1101"/>
      <c r="N5" s="1101"/>
      <c r="O5" s="1101"/>
      <c r="P5" s="1101"/>
      <c r="Q5" s="1101"/>
      <c r="R5" s="1101"/>
      <c r="S5" s="1101"/>
      <c r="T5" s="1101"/>
      <c r="U5" s="1101"/>
      <c r="V5" s="1101"/>
      <c r="W5" s="1102"/>
      <c r="X5" s="19"/>
    </row>
    <row r="6" spans="1:26" ht="65.5" customHeight="1" x14ac:dyDescent="0.15">
      <c r="A6" s="1094" t="s">
        <v>2782</v>
      </c>
      <c r="B6" s="1095"/>
      <c r="C6" s="1095"/>
      <c r="D6" s="1095"/>
      <c r="E6" s="1096"/>
      <c r="F6" s="243"/>
      <c r="G6" s="1066" t="s">
        <v>2</v>
      </c>
      <c r="H6" s="1067"/>
      <c r="I6" s="1067"/>
      <c r="J6" s="1067"/>
      <c r="K6" s="1067"/>
      <c r="L6" s="1067"/>
      <c r="M6" s="1067"/>
      <c r="N6" s="1067"/>
      <c r="O6" s="1067"/>
      <c r="P6" s="1067"/>
      <c r="Q6" s="1067"/>
      <c r="R6" s="1067"/>
      <c r="S6" s="1067"/>
      <c r="T6" s="1067"/>
      <c r="U6" s="1067"/>
      <c r="V6" s="1067"/>
      <c r="W6" s="1068"/>
      <c r="X6" s="19"/>
    </row>
    <row r="7" spans="1:26" ht="60.75" customHeight="1" thickBot="1" x14ac:dyDescent="0.2">
      <c r="A7" s="1097"/>
      <c r="B7" s="1098"/>
      <c r="C7" s="1098"/>
      <c r="D7" s="1098"/>
      <c r="E7" s="1099"/>
      <c r="F7" s="243"/>
      <c r="G7" s="1091" t="s">
        <v>3</v>
      </c>
      <c r="H7" s="1092"/>
      <c r="I7" s="1092"/>
      <c r="J7" s="1092"/>
      <c r="K7" s="1092"/>
      <c r="L7" s="1092"/>
      <c r="M7" s="1092"/>
      <c r="N7" s="1092"/>
      <c r="O7" s="1092"/>
      <c r="P7" s="1092"/>
      <c r="Q7" s="1092"/>
      <c r="R7" s="1092"/>
      <c r="S7" s="1092"/>
      <c r="T7" s="1092"/>
      <c r="U7" s="1092"/>
      <c r="V7" s="1092"/>
      <c r="W7" s="1093"/>
      <c r="X7" s="19"/>
    </row>
    <row r="8" spans="1:26" ht="19.5" customHeight="1" x14ac:dyDescent="0.15">
      <c r="A8" s="1072" t="s">
        <v>4</v>
      </c>
      <c r="B8" s="1073"/>
      <c r="C8" s="1073"/>
      <c r="D8" s="1073"/>
      <c r="E8" s="1074"/>
      <c r="F8" s="243"/>
      <c r="G8" s="1066" t="s">
        <v>5</v>
      </c>
      <c r="H8" s="1067"/>
      <c r="I8" s="1067"/>
      <c r="J8" s="1067"/>
      <c r="K8" s="1067"/>
      <c r="L8" s="1067"/>
      <c r="M8" s="1067"/>
      <c r="N8" s="1067"/>
      <c r="O8" s="1067"/>
      <c r="P8" s="1067"/>
      <c r="Q8" s="1067"/>
      <c r="R8" s="1067"/>
      <c r="S8" s="1067"/>
      <c r="T8" s="1067"/>
      <c r="U8" s="1067"/>
      <c r="V8" s="1067"/>
      <c r="W8" s="1068"/>
      <c r="X8" s="19"/>
    </row>
    <row r="9" spans="1:26" ht="19.5" customHeight="1" x14ac:dyDescent="0.15">
      <c r="A9" s="1072"/>
      <c r="B9" s="1073"/>
      <c r="C9" s="1073"/>
      <c r="D9" s="1073"/>
      <c r="E9" s="1074"/>
      <c r="F9" s="243"/>
      <c r="G9" s="1115" t="s">
        <v>6</v>
      </c>
      <c r="H9" s="1116"/>
      <c r="I9" s="1116"/>
      <c r="J9" s="1116"/>
      <c r="K9" s="1116"/>
      <c r="L9" s="1116"/>
      <c r="M9" s="1116"/>
      <c r="N9" s="1116"/>
      <c r="O9" s="1116"/>
      <c r="P9" s="1116"/>
      <c r="Q9" s="1116"/>
      <c r="R9" s="1116"/>
      <c r="S9" s="1116"/>
      <c r="T9" s="1116"/>
      <c r="U9" s="1116"/>
      <c r="V9" s="1116"/>
      <c r="W9" s="1117"/>
      <c r="X9" s="19"/>
      <c r="Z9" s="197"/>
    </row>
    <row r="10" spans="1:26" ht="135.75" customHeight="1" x14ac:dyDescent="0.15">
      <c r="A10" s="1072"/>
      <c r="B10" s="1073"/>
      <c r="C10" s="1073"/>
      <c r="D10" s="1073"/>
      <c r="E10" s="1074"/>
      <c r="F10" s="243"/>
      <c r="G10" s="1118" t="s">
        <v>7</v>
      </c>
      <c r="H10" s="1119"/>
      <c r="I10" s="1119"/>
      <c r="J10" s="1119"/>
      <c r="K10" s="1119"/>
      <c r="L10" s="1119"/>
      <c r="M10" s="1119"/>
      <c r="N10" s="1119"/>
      <c r="O10" s="1119"/>
      <c r="P10" s="1119"/>
      <c r="Q10" s="1119"/>
      <c r="R10" s="1119"/>
      <c r="S10" s="1119"/>
      <c r="T10" s="1119"/>
      <c r="U10" s="1119"/>
      <c r="V10" s="1119"/>
      <c r="W10" s="1120"/>
      <c r="X10" s="19"/>
      <c r="Z10" s="197"/>
    </row>
    <row r="11" spans="1:26" ht="98.25" customHeight="1" x14ac:dyDescent="0.15">
      <c r="A11" s="1072"/>
      <c r="B11" s="1073"/>
      <c r="C11" s="1073"/>
      <c r="D11" s="1073"/>
      <c r="E11" s="1074"/>
      <c r="F11" s="243"/>
      <c r="G11" s="1057" t="s">
        <v>8</v>
      </c>
      <c r="H11" s="1058"/>
      <c r="I11" s="1058"/>
      <c r="J11" s="1058"/>
      <c r="K11" s="1058"/>
      <c r="L11" s="1058"/>
      <c r="M11" s="1058"/>
      <c r="N11" s="1058"/>
      <c r="O11" s="1058"/>
      <c r="P11" s="1058"/>
      <c r="Q11" s="1058"/>
      <c r="R11" s="1058"/>
      <c r="S11" s="1058"/>
      <c r="T11" s="1058"/>
      <c r="U11" s="1058"/>
      <c r="V11" s="1058"/>
      <c r="W11" s="1059"/>
      <c r="X11" s="19"/>
    </row>
    <row r="12" spans="1:26" ht="138.75" customHeight="1" x14ac:dyDescent="0.15">
      <c r="A12" s="1072"/>
      <c r="B12" s="1073"/>
      <c r="C12" s="1073"/>
      <c r="D12" s="1073"/>
      <c r="E12" s="1074"/>
      <c r="F12" s="243"/>
      <c r="G12" s="1057" t="s">
        <v>9</v>
      </c>
      <c r="H12" s="1058"/>
      <c r="I12" s="1058"/>
      <c r="J12" s="1058"/>
      <c r="K12" s="1058"/>
      <c r="L12" s="1058"/>
      <c r="M12" s="1058"/>
      <c r="N12" s="1058"/>
      <c r="O12" s="1058"/>
      <c r="P12" s="1058"/>
      <c r="Q12" s="1058"/>
      <c r="R12" s="1058"/>
      <c r="S12" s="1058"/>
      <c r="T12" s="1058"/>
      <c r="U12" s="1058"/>
      <c r="V12" s="1058"/>
      <c r="W12" s="1059"/>
      <c r="X12" s="19"/>
    </row>
    <row r="13" spans="1:26" ht="84" customHeight="1" x14ac:dyDescent="0.15">
      <c r="A13" s="1072"/>
      <c r="B13" s="1073"/>
      <c r="C13" s="1073"/>
      <c r="D13" s="1073"/>
      <c r="E13" s="1074"/>
      <c r="F13" s="243"/>
      <c r="G13" s="1057" t="s">
        <v>10</v>
      </c>
      <c r="H13" s="1058"/>
      <c r="I13" s="1058"/>
      <c r="J13" s="1058"/>
      <c r="K13" s="1058"/>
      <c r="L13" s="1058"/>
      <c r="M13" s="1058"/>
      <c r="N13" s="1058"/>
      <c r="O13" s="1058"/>
      <c r="P13" s="1058"/>
      <c r="Q13" s="1058"/>
      <c r="R13" s="1058"/>
      <c r="S13" s="1058"/>
      <c r="T13" s="1058"/>
      <c r="U13" s="1058"/>
      <c r="V13" s="1058"/>
      <c r="W13" s="1059"/>
      <c r="X13" s="19"/>
    </row>
    <row r="14" spans="1:26" ht="69" customHeight="1" x14ac:dyDescent="0.15">
      <c r="A14" s="1072"/>
      <c r="B14" s="1073"/>
      <c r="C14" s="1073"/>
      <c r="D14" s="1073"/>
      <c r="E14" s="1074"/>
      <c r="F14" s="243"/>
      <c r="G14" s="1078" t="s">
        <v>2788</v>
      </c>
      <c r="H14" s="1079"/>
      <c r="I14" s="1079"/>
      <c r="J14" s="1079"/>
      <c r="K14" s="1079"/>
      <c r="L14" s="1079"/>
      <c r="M14" s="1079"/>
      <c r="N14" s="1079"/>
      <c r="O14" s="1079"/>
      <c r="P14" s="1079"/>
      <c r="Q14" s="1079"/>
      <c r="R14" s="1079"/>
      <c r="S14" s="1079"/>
      <c r="T14" s="1079"/>
      <c r="U14" s="1079"/>
      <c r="V14" s="1079"/>
      <c r="W14" s="1080"/>
      <c r="X14" s="19"/>
    </row>
    <row r="15" spans="1:26" ht="60.5" customHeight="1" x14ac:dyDescent="0.15">
      <c r="A15" s="1072"/>
      <c r="B15" s="1073"/>
      <c r="C15" s="1073"/>
      <c r="D15" s="1073"/>
      <c r="E15" s="1074"/>
      <c r="F15" s="243"/>
      <c r="G15" s="1088" t="s">
        <v>11</v>
      </c>
      <c r="H15" s="1089"/>
      <c r="I15" s="1089"/>
      <c r="J15" s="1089"/>
      <c r="K15" s="1089"/>
      <c r="L15" s="1089"/>
      <c r="M15" s="1089"/>
      <c r="N15" s="1089"/>
      <c r="O15" s="1089"/>
      <c r="P15" s="1089"/>
      <c r="Q15" s="1089"/>
      <c r="R15" s="1089"/>
      <c r="S15" s="1089"/>
      <c r="T15" s="1089"/>
      <c r="U15" s="1089"/>
      <c r="V15" s="1089"/>
      <c r="W15" s="1090"/>
      <c r="X15" s="19"/>
    </row>
    <row r="16" spans="1:26" ht="96.75" customHeight="1" x14ac:dyDescent="0.15">
      <c r="A16" s="1072"/>
      <c r="B16" s="1073"/>
      <c r="C16" s="1073"/>
      <c r="D16" s="1073"/>
      <c r="E16" s="1074"/>
      <c r="F16" s="243"/>
      <c r="G16" s="1088" t="s">
        <v>12</v>
      </c>
      <c r="H16" s="1089"/>
      <c r="I16" s="1089"/>
      <c r="J16" s="1089"/>
      <c r="K16" s="1089"/>
      <c r="L16" s="1089"/>
      <c r="M16" s="1089"/>
      <c r="N16" s="1089"/>
      <c r="O16" s="1089"/>
      <c r="P16" s="1089"/>
      <c r="Q16" s="1089"/>
      <c r="R16" s="1089"/>
      <c r="S16" s="1089"/>
      <c r="T16" s="1089"/>
      <c r="U16" s="1089"/>
      <c r="V16" s="1089"/>
      <c r="W16" s="1090"/>
      <c r="X16" s="19"/>
    </row>
    <row r="17" spans="1:24" ht="25.25" customHeight="1" x14ac:dyDescent="0.15">
      <c r="A17" s="1072"/>
      <c r="B17" s="1073"/>
      <c r="C17" s="1073"/>
      <c r="D17" s="1073"/>
      <c r="E17" s="1074"/>
      <c r="F17" s="243"/>
      <c r="G17" s="1088" t="s">
        <v>13</v>
      </c>
      <c r="H17" s="1089"/>
      <c r="I17" s="1089"/>
      <c r="J17" s="1089"/>
      <c r="K17" s="1089"/>
      <c r="L17" s="1089"/>
      <c r="M17" s="1089"/>
      <c r="N17" s="1089"/>
      <c r="O17" s="1089"/>
      <c r="P17" s="1089"/>
      <c r="Q17" s="1089"/>
      <c r="R17" s="1089"/>
      <c r="S17" s="1089"/>
      <c r="T17" s="1089"/>
      <c r="U17" s="1089"/>
      <c r="V17" s="1089"/>
      <c r="W17" s="1090"/>
      <c r="X17" s="19"/>
    </row>
    <row r="18" spans="1:24" ht="60.5" customHeight="1" x14ac:dyDescent="0.15">
      <c r="A18" s="1072"/>
      <c r="B18" s="1073"/>
      <c r="C18" s="1073"/>
      <c r="D18" s="1073"/>
      <c r="E18" s="1074"/>
      <c r="F18" s="243"/>
      <c r="G18" s="1088" t="s">
        <v>14</v>
      </c>
      <c r="H18" s="1089"/>
      <c r="I18" s="1089"/>
      <c r="J18" s="1089"/>
      <c r="K18" s="1089"/>
      <c r="L18" s="1089"/>
      <c r="M18" s="1089"/>
      <c r="N18" s="1089"/>
      <c r="O18" s="1089"/>
      <c r="P18" s="1089"/>
      <c r="Q18" s="1089"/>
      <c r="R18" s="1089"/>
      <c r="S18" s="1089"/>
      <c r="T18" s="1089"/>
      <c r="U18" s="1089"/>
      <c r="V18" s="1089"/>
      <c r="W18" s="1090"/>
      <c r="X18" s="19"/>
    </row>
    <row r="19" spans="1:24" ht="60.5" customHeight="1" x14ac:dyDescent="0.15">
      <c r="A19" s="1072"/>
      <c r="B19" s="1073"/>
      <c r="C19" s="1073"/>
      <c r="D19" s="1073"/>
      <c r="E19" s="1074"/>
      <c r="F19" s="243"/>
      <c r="G19" s="1121" t="s">
        <v>15</v>
      </c>
      <c r="H19" s="1122"/>
      <c r="I19" s="1122"/>
      <c r="J19" s="1122"/>
      <c r="K19" s="1122"/>
      <c r="L19" s="1122"/>
      <c r="M19" s="1122"/>
      <c r="N19" s="1122"/>
      <c r="O19" s="1122"/>
      <c r="P19" s="1122"/>
      <c r="Q19" s="1122"/>
      <c r="R19" s="1122"/>
      <c r="S19" s="1122"/>
      <c r="T19" s="1122"/>
      <c r="U19" s="1122"/>
      <c r="V19" s="1122"/>
      <c r="W19" s="1123"/>
      <c r="X19" s="19"/>
    </row>
    <row r="20" spans="1:24" ht="31.5" customHeight="1" x14ac:dyDescent="0.15">
      <c r="A20" s="1072"/>
      <c r="B20" s="1073"/>
      <c r="C20" s="1073"/>
      <c r="D20" s="1073"/>
      <c r="E20" s="1074"/>
      <c r="F20" s="243"/>
      <c r="G20" s="1121" t="s">
        <v>16</v>
      </c>
      <c r="H20" s="1122"/>
      <c r="I20" s="1122"/>
      <c r="J20" s="1122"/>
      <c r="K20" s="1122"/>
      <c r="L20" s="1122"/>
      <c r="M20" s="1122"/>
      <c r="N20" s="1122"/>
      <c r="O20" s="1122"/>
      <c r="P20" s="1122"/>
      <c r="Q20" s="1122"/>
      <c r="R20" s="1122"/>
      <c r="S20" s="1122"/>
      <c r="T20" s="1122"/>
      <c r="U20" s="1122"/>
      <c r="V20" s="1122"/>
      <c r="W20" s="1123"/>
      <c r="X20" s="19"/>
    </row>
    <row r="21" spans="1:24" ht="99.75" customHeight="1" x14ac:dyDescent="0.15">
      <c r="A21" s="1072"/>
      <c r="B21" s="1073"/>
      <c r="C21" s="1073"/>
      <c r="D21" s="1073"/>
      <c r="E21" s="1074"/>
      <c r="F21" s="243"/>
      <c r="G21" s="1063" t="s">
        <v>17</v>
      </c>
      <c r="H21" s="1064"/>
      <c r="I21" s="1064"/>
      <c r="J21" s="1064"/>
      <c r="K21" s="1064"/>
      <c r="L21" s="1064"/>
      <c r="M21" s="1064"/>
      <c r="N21" s="1064"/>
      <c r="O21" s="1064"/>
      <c r="P21" s="1064"/>
      <c r="Q21" s="1064"/>
      <c r="R21" s="1064"/>
      <c r="S21" s="1064"/>
      <c r="T21" s="1064"/>
      <c r="U21" s="1064"/>
      <c r="V21" s="1064"/>
      <c r="W21" s="1065"/>
      <c r="X21" s="19"/>
    </row>
    <row r="22" spans="1:24" ht="41" customHeight="1" x14ac:dyDescent="0.15">
      <c r="A22" s="1072"/>
      <c r="B22" s="1073"/>
      <c r="C22" s="1073"/>
      <c r="D22" s="1073"/>
      <c r="E22" s="1074"/>
      <c r="F22" s="243"/>
      <c r="G22" s="1063" t="s">
        <v>18</v>
      </c>
      <c r="H22" s="1064"/>
      <c r="I22" s="1064"/>
      <c r="J22" s="1064"/>
      <c r="K22" s="1064"/>
      <c r="L22" s="1064"/>
      <c r="M22" s="1064"/>
      <c r="N22" s="1064"/>
      <c r="O22" s="1064"/>
      <c r="P22" s="1064"/>
      <c r="Q22" s="1064"/>
      <c r="R22" s="1064"/>
      <c r="S22" s="1064"/>
      <c r="T22" s="1064"/>
      <c r="U22" s="1064"/>
      <c r="V22" s="1064"/>
      <c r="W22" s="1065"/>
      <c r="X22" s="19"/>
    </row>
    <row r="23" spans="1:24" ht="41" customHeight="1" x14ac:dyDescent="0.15">
      <c r="A23" s="1072"/>
      <c r="B23" s="1073"/>
      <c r="C23" s="1073"/>
      <c r="D23" s="1073"/>
      <c r="E23" s="1074"/>
      <c r="F23" s="243"/>
      <c r="G23" s="1063" t="s">
        <v>19</v>
      </c>
      <c r="H23" s="1064"/>
      <c r="I23" s="1064"/>
      <c r="J23" s="1064"/>
      <c r="K23" s="1064"/>
      <c r="L23" s="1064"/>
      <c r="M23" s="1064"/>
      <c r="N23" s="1064"/>
      <c r="O23" s="1064"/>
      <c r="P23" s="1064"/>
      <c r="Q23" s="1064"/>
      <c r="R23" s="1064"/>
      <c r="S23" s="1064"/>
      <c r="T23" s="1064"/>
      <c r="U23" s="1064"/>
      <c r="V23" s="1064"/>
      <c r="W23" s="1065"/>
      <c r="X23" s="19"/>
    </row>
    <row r="24" spans="1:24" ht="58.25" customHeight="1" x14ac:dyDescent="0.15">
      <c r="A24" s="1072"/>
      <c r="B24" s="1073"/>
      <c r="C24" s="1073"/>
      <c r="D24" s="1073"/>
      <c r="E24" s="1074"/>
      <c r="F24" s="243"/>
      <c r="G24" s="1063" t="s">
        <v>20</v>
      </c>
      <c r="H24" s="1064"/>
      <c r="I24" s="1064"/>
      <c r="J24" s="1064"/>
      <c r="K24" s="1064"/>
      <c r="L24" s="1064"/>
      <c r="M24" s="1064"/>
      <c r="N24" s="1064"/>
      <c r="O24" s="1064"/>
      <c r="P24" s="1064"/>
      <c r="Q24" s="1064"/>
      <c r="R24" s="1064"/>
      <c r="S24" s="1064"/>
      <c r="T24" s="1064"/>
      <c r="U24" s="1064"/>
      <c r="V24" s="1064"/>
      <c r="W24" s="1065"/>
      <c r="X24" s="19"/>
    </row>
    <row r="25" spans="1:24" ht="81" customHeight="1" x14ac:dyDescent="0.15">
      <c r="A25" s="1072"/>
      <c r="B25" s="1073"/>
      <c r="C25" s="1073"/>
      <c r="D25" s="1073"/>
      <c r="E25" s="1074"/>
      <c r="F25" s="243"/>
      <c r="G25" s="1063" t="s">
        <v>21</v>
      </c>
      <c r="H25" s="1064"/>
      <c r="I25" s="1064"/>
      <c r="J25" s="1064"/>
      <c r="K25" s="1064"/>
      <c r="L25" s="1064"/>
      <c r="M25" s="1064"/>
      <c r="N25" s="1064"/>
      <c r="O25" s="1064"/>
      <c r="P25" s="1064"/>
      <c r="Q25" s="1064"/>
      <c r="R25" s="1064"/>
      <c r="S25" s="1064"/>
      <c r="T25" s="1064"/>
      <c r="U25" s="1064"/>
      <c r="V25" s="1064"/>
      <c r="W25" s="1065"/>
      <c r="X25" s="19"/>
    </row>
    <row r="26" spans="1:24" ht="42" customHeight="1" x14ac:dyDescent="0.15">
      <c r="A26" s="1072"/>
      <c r="B26" s="1073"/>
      <c r="C26" s="1073"/>
      <c r="D26" s="1073"/>
      <c r="E26" s="1074"/>
      <c r="F26" s="243"/>
      <c r="G26" s="1081" t="s">
        <v>22</v>
      </c>
      <c r="H26" s="1082"/>
      <c r="I26" s="1082"/>
      <c r="J26" s="1082"/>
      <c r="K26" s="1082"/>
      <c r="L26" s="1082"/>
      <c r="M26" s="1082"/>
      <c r="N26" s="1082"/>
      <c r="O26" s="1082"/>
      <c r="P26" s="1082"/>
      <c r="Q26" s="1082"/>
      <c r="R26" s="1082"/>
      <c r="S26" s="1082"/>
      <c r="T26" s="1082"/>
      <c r="U26" s="1082"/>
      <c r="V26" s="1082"/>
      <c r="W26" s="1083"/>
      <c r="X26" s="19"/>
    </row>
    <row r="27" spans="1:24" ht="45.75" customHeight="1" x14ac:dyDescent="0.15">
      <c r="A27" s="1072"/>
      <c r="B27" s="1073"/>
      <c r="C27" s="1073"/>
      <c r="D27" s="1073"/>
      <c r="E27" s="1074"/>
      <c r="F27" s="243"/>
      <c r="G27" s="1084" t="s">
        <v>23</v>
      </c>
      <c r="H27" s="1082"/>
      <c r="I27" s="1082"/>
      <c r="J27" s="1082"/>
      <c r="K27" s="1082"/>
      <c r="L27" s="1082"/>
      <c r="M27" s="1082"/>
      <c r="N27" s="1082"/>
      <c r="O27" s="1082"/>
      <c r="P27" s="1082"/>
      <c r="Q27" s="1082"/>
      <c r="R27" s="1082"/>
      <c r="S27" s="1082"/>
      <c r="T27" s="1082"/>
      <c r="U27" s="1082"/>
      <c r="V27" s="1082"/>
      <c r="W27" s="1083"/>
      <c r="X27" s="19"/>
    </row>
    <row r="28" spans="1:24" ht="135" customHeight="1" x14ac:dyDescent="0.15">
      <c r="A28" s="1072"/>
      <c r="B28" s="1073"/>
      <c r="C28" s="1073"/>
      <c r="D28" s="1073"/>
      <c r="E28" s="1074"/>
      <c r="F28" s="243"/>
      <c r="G28" s="1112" t="s">
        <v>24</v>
      </c>
      <c r="H28" s="1113"/>
      <c r="I28" s="1113"/>
      <c r="J28" s="1113"/>
      <c r="K28" s="1113"/>
      <c r="L28" s="1113"/>
      <c r="M28" s="1113"/>
      <c r="N28" s="1113"/>
      <c r="O28" s="1113"/>
      <c r="P28" s="1113"/>
      <c r="Q28" s="1113"/>
      <c r="R28" s="1113"/>
      <c r="S28" s="1113"/>
      <c r="T28" s="1113"/>
      <c r="U28" s="1113"/>
      <c r="V28" s="1113"/>
      <c r="W28" s="1114"/>
      <c r="X28" s="19"/>
    </row>
    <row r="29" spans="1:24" ht="46.5" customHeight="1" x14ac:dyDescent="0.15">
      <c r="A29" s="1072"/>
      <c r="B29" s="1073"/>
      <c r="C29" s="1073"/>
      <c r="D29" s="1073"/>
      <c r="E29" s="1074"/>
      <c r="F29" s="243"/>
      <c r="G29" s="1078" t="s">
        <v>25</v>
      </c>
      <c r="H29" s="1079"/>
      <c r="I29" s="1079"/>
      <c r="J29" s="1079"/>
      <c r="K29" s="1079"/>
      <c r="L29" s="1079"/>
      <c r="M29" s="1079"/>
      <c r="N29" s="1079"/>
      <c r="O29" s="1079"/>
      <c r="P29" s="1079"/>
      <c r="Q29" s="1079"/>
      <c r="R29" s="1079"/>
      <c r="S29" s="1079"/>
      <c r="T29" s="1079"/>
      <c r="U29" s="1079"/>
      <c r="V29" s="1079"/>
      <c r="W29" s="1080"/>
      <c r="X29" s="19"/>
    </row>
    <row r="30" spans="1:24" ht="42" customHeight="1" x14ac:dyDescent="0.15">
      <c r="A30" s="1072"/>
      <c r="B30" s="1073"/>
      <c r="C30" s="1073"/>
      <c r="D30" s="1073"/>
      <c r="E30" s="1074"/>
      <c r="F30" s="243"/>
      <c r="G30" s="1060" t="s">
        <v>26</v>
      </c>
      <c r="H30" s="1061"/>
      <c r="I30" s="1061"/>
      <c r="J30" s="1061"/>
      <c r="K30" s="1061"/>
      <c r="L30" s="1061"/>
      <c r="M30" s="1061"/>
      <c r="N30" s="1061"/>
      <c r="O30" s="1061"/>
      <c r="P30" s="1061"/>
      <c r="Q30" s="1061"/>
      <c r="R30" s="1061"/>
      <c r="S30" s="1061"/>
      <c r="T30" s="1061"/>
      <c r="U30" s="1061"/>
      <c r="V30" s="1061"/>
      <c r="W30" s="1062"/>
      <c r="X30" s="19"/>
    </row>
    <row r="31" spans="1:24" ht="59.25" customHeight="1" x14ac:dyDescent="0.15">
      <c r="A31" s="1072"/>
      <c r="B31" s="1073"/>
      <c r="C31" s="1073"/>
      <c r="D31" s="1073"/>
      <c r="E31" s="1074"/>
      <c r="F31" s="243"/>
      <c r="G31" s="1060" t="s">
        <v>27</v>
      </c>
      <c r="H31" s="1061"/>
      <c r="I31" s="1061"/>
      <c r="J31" s="1061"/>
      <c r="K31" s="1061"/>
      <c r="L31" s="1061"/>
      <c r="M31" s="1061"/>
      <c r="N31" s="1061"/>
      <c r="O31" s="1061"/>
      <c r="P31" s="1061"/>
      <c r="Q31" s="1061"/>
      <c r="R31" s="1061"/>
      <c r="S31" s="1061"/>
      <c r="T31" s="1061"/>
      <c r="U31" s="1061"/>
      <c r="V31" s="1061"/>
      <c r="W31" s="1062"/>
      <c r="X31" s="19"/>
    </row>
    <row r="32" spans="1:24" ht="42.75" customHeight="1" x14ac:dyDescent="0.15">
      <c r="A32" s="1072"/>
      <c r="B32" s="1073"/>
      <c r="C32" s="1073"/>
      <c r="D32" s="1073"/>
      <c r="E32" s="1074"/>
      <c r="F32" s="243"/>
      <c r="G32" s="1060" t="s">
        <v>28</v>
      </c>
      <c r="H32" s="1061"/>
      <c r="I32" s="1061"/>
      <c r="J32" s="1061"/>
      <c r="K32" s="1061"/>
      <c r="L32" s="1061"/>
      <c r="M32" s="1061"/>
      <c r="N32" s="1061"/>
      <c r="O32" s="1061"/>
      <c r="P32" s="1061"/>
      <c r="Q32" s="1061"/>
      <c r="R32" s="1061"/>
      <c r="S32" s="1061"/>
      <c r="T32" s="1061"/>
      <c r="U32" s="1061"/>
      <c r="V32" s="1061"/>
      <c r="W32" s="1062"/>
      <c r="X32" s="19"/>
    </row>
    <row r="33" spans="1:24" ht="21" customHeight="1" x14ac:dyDescent="0.15">
      <c r="A33" s="1072"/>
      <c r="B33" s="1073"/>
      <c r="C33" s="1073"/>
      <c r="D33" s="1073"/>
      <c r="E33" s="1074"/>
      <c r="F33" s="243"/>
      <c r="G33" s="1060" t="s">
        <v>29</v>
      </c>
      <c r="H33" s="1061"/>
      <c r="I33" s="1061"/>
      <c r="J33" s="1061"/>
      <c r="K33" s="1061"/>
      <c r="L33" s="1061"/>
      <c r="M33" s="1061"/>
      <c r="N33" s="1061"/>
      <c r="O33" s="1061"/>
      <c r="P33" s="1061"/>
      <c r="Q33" s="1061"/>
      <c r="R33" s="1061"/>
      <c r="S33" s="1061"/>
      <c r="T33" s="1061"/>
      <c r="U33" s="1061"/>
      <c r="V33" s="1061"/>
      <c r="W33" s="1062"/>
      <c r="X33" s="19"/>
    </row>
    <row r="34" spans="1:24" ht="20.75" customHeight="1" x14ac:dyDescent="0.15">
      <c r="A34" s="1072"/>
      <c r="B34" s="1073"/>
      <c r="C34" s="1073"/>
      <c r="D34" s="1073"/>
      <c r="E34" s="1074"/>
      <c r="F34" s="243"/>
      <c r="G34" s="1060" t="s">
        <v>30</v>
      </c>
      <c r="H34" s="1061"/>
      <c r="I34" s="1061"/>
      <c r="J34" s="1061"/>
      <c r="K34" s="1061"/>
      <c r="L34" s="1061"/>
      <c r="M34" s="1061"/>
      <c r="N34" s="1061"/>
      <c r="O34" s="1061"/>
      <c r="P34" s="1061"/>
      <c r="Q34" s="1061"/>
      <c r="R34" s="1061"/>
      <c r="S34" s="1061"/>
      <c r="T34" s="1061"/>
      <c r="U34" s="1061"/>
      <c r="V34" s="1061"/>
      <c r="W34" s="1062"/>
      <c r="X34" s="19"/>
    </row>
    <row r="35" spans="1:24" ht="41.25" customHeight="1" x14ac:dyDescent="0.15">
      <c r="A35" s="1072"/>
      <c r="B35" s="1073"/>
      <c r="C35" s="1073"/>
      <c r="D35" s="1073"/>
      <c r="E35" s="1074"/>
      <c r="F35" s="243"/>
      <c r="G35" s="1091" t="s">
        <v>31</v>
      </c>
      <c r="H35" s="1092"/>
      <c r="I35" s="1092"/>
      <c r="J35" s="1092"/>
      <c r="K35" s="1092"/>
      <c r="L35" s="1092"/>
      <c r="M35" s="1092"/>
      <c r="N35" s="1092"/>
      <c r="O35" s="1092"/>
      <c r="P35" s="1092"/>
      <c r="Q35" s="1092"/>
      <c r="R35" s="1092"/>
      <c r="S35" s="1092"/>
      <c r="T35" s="1092"/>
      <c r="U35" s="1092"/>
      <c r="V35" s="1092"/>
      <c r="W35" s="1093"/>
      <c r="X35" s="19"/>
    </row>
    <row r="36" spans="1:24" ht="59.25" customHeight="1" x14ac:dyDescent="0.15">
      <c r="A36" s="1072"/>
      <c r="B36" s="1073"/>
      <c r="C36" s="1073"/>
      <c r="D36" s="1073"/>
      <c r="E36" s="1074"/>
      <c r="F36" s="243"/>
      <c r="G36" s="1066" t="s">
        <v>32</v>
      </c>
      <c r="H36" s="1067"/>
      <c r="I36" s="1067"/>
      <c r="J36" s="1067"/>
      <c r="K36" s="1067"/>
      <c r="L36" s="1067"/>
      <c r="M36" s="1067"/>
      <c r="N36" s="1067"/>
      <c r="O36" s="1067"/>
      <c r="P36" s="1067"/>
      <c r="Q36" s="1067"/>
      <c r="R36" s="1067"/>
      <c r="S36" s="1067"/>
      <c r="T36" s="1067"/>
      <c r="U36" s="1067"/>
      <c r="V36" s="1067"/>
      <c r="W36" s="1068"/>
      <c r="X36" s="19"/>
    </row>
    <row r="37" spans="1:24" ht="117" customHeight="1" x14ac:dyDescent="0.15">
      <c r="A37" s="1072"/>
      <c r="B37" s="1073"/>
      <c r="C37" s="1073"/>
      <c r="D37" s="1073"/>
      <c r="E37" s="1074"/>
      <c r="F37" s="243"/>
      <c r="G37" s="1078" t="s">
        <v>33</v>
      </c>
      <c r="H37" s="1079"/>
      <c r="I37" s="1079"/>
      <c r="J37" s="1079"/>
      <c r="K37" s="1079"/>
      <c r="L37" s="1079"/>
      <c r="M37" s="1079"/>
      <c r="N37" s="1079"/>
      <c r="O37" s="1079"/>
      <c r="P37" s="1079"/>
      <c r="Q37" s="1079"/>
      <c r="R37" s="1079"/>
      <c r="S37" s="1079"/>
      <c r="T37" s="1079"/>
      <c r="U37" s="1079"/>
      <c r="V37" s="1079"/>
      <c r="W37" s="1080"/>
      <c r="X37" s="19"/>
    </row>
    <row r="38" spans="1:24" ht="62.5" customHeight="1" x14ac:dyDescent="0.15">
      <c r="A38" s="1072"/>
      <c r="B38" s="1073"/>
      <c r="C38" s="1073"/>
      <c r="D38" s="1073"/>
      <c r="E38" s="1074"/>
      <c r="F38" s="243"/>
      <c r="G38" s="1066" t="s">
        <v>34</v>
      </c>
      <c r="H38" s="1067"/>
      <c r="I38" s="1067"/>
      <c r="J38" s="1067"/>
      <c r="K38" s="1067"/>
      <c r="L38" s="1067"/>
      <c r="M38" s="1067"/>
      <c r="N38" s="1067"/>
      <c r="O38" s="1067"/>
      <c r="P38" s="1067"/>
      <c r="Q38" s="1067"/>
      <c r="R38" s="1067"/>
      <c r="S38" s="1067"/>
      <c r="T38" s="1067"/>
      <c r="U38" s="1067"/>
      <c r="V38" s="1067"/>
      <c r="W38" s="1068"/>
      <c r="X38" s="19"/>
    </row>
    <row r="39" spans="1:24" ht="77.75" customHeight="1" x14ac:dyDescent="0.15">
      <c r="A39" s="1072"/>
      <c r="B39" s="1073"/>
      <c r="C39" s="1073"/>
      <c r="D39" s="1073"/>
      <c r="E39" s="1074"/>
      <c r="F39" s="243"/>
      <c r="G39" s="1066" t="s">
        <v>35</v>
      </c>
      <c r="H39" s="1067"/>
      <c r="I39" s="1067"/>
      <c r="J39" s="1067"/>
      <c r="K39" s="1067"/>
      <c r="L39" s="1067"/>
      <c r="M39" s="1067"/>
      <c r="N39" s="1067"/>
      <c r="O39" s="1067"/>
      <c r="P39" s="1067"/>
      <c r="Q39" s="1067"/>
      <c r="R39" s="1067"/>
      <c r="S39" s="1067"/>
      <c r="T39" s="1067"/>
      <c r="U39" s="1067"/>
      <c r="V39" s="1067"/>
      <c r="W39" s="1068"/>
      <c r="X39" s="19"/>
    </row>
    <row r="40" spans="1:24" ht="102" customHeight="1" x14ac:dyDescent="0.15">
      <c r="A40" s="1072"/>
      <c r="B40" s="1073"/>
      <c r="C40" s="1073"/>
      <c r="D40" s="1073"/>
      <c r="E40" s="1074"/>
      <c r="F40" s="243"/>
      <c r="G40" s="1066" t="s">
        <v>36</v>
      </c>
      <c r="H40" s="1067"/>
      <c r="I40" s="1067"/>
      <c r="J40" s="1067"/>
      <c r="K40" s="1067"/>
      <c r="L40" s="1067"/>
      <c r="M40" s="1067"/>
      <c r="N40" s="1067"/>
      <c r="O40" s="1067"/>
      <c r="P40" s="1067"/>
      <c r="Q40" s="1067"/>
      <c r="R40" s="1067"/>
      <c r="S40" s="1067"/>
      <c r="T40" s="1067"/>
      <c r="U40" s="1067"/>
      <c r="V40" s="1067"/>
      <c r="W40" s="1068"/>
      <c r="X40" s="19"/>
    </row>
    <row r="41" spans="1:24" ht="152.25" customHeight="1" x14ac:dyDescent="0.15">
      <c r="A41" s="1072"/>
      <c r="B41" s="1073"/>
      <c r="C41" s="1073"/>
      <c r="D41" s="1073"/>
      <c r="E41" s="1074"/>
      <c r="F41" s="243"/>
      <c r="G41" s="1066" t="s">
        <v>37</v>
      </c>
      <c r="H41" s="1067"/>
      <c r="I41" s="1067"/>
      <c r="J41" s="1067"/>
      <c r="K41" s="1067"/>
      <c r="L41" s="1067"/>
      <c r="M41" s="1067"/>
      <c r="N41" s="1067"/>
      <c r="O41" s="1067"/>
      <c r="P41" s="1067"/>
      <c r="Q41" s="1067"/>
      <c r="R41" s="1067"/>
      <c r="S41" s="1067"/>
      <c r="T41" s="1067"/>
      <c r="U41" s="1067"/>
      <c r="V41" s="1067"/>
      <c r="W41" s="1068"/>
      <c r="X41" s="19"/>
    </row>
    <row r="42" spans="1:24" ht="47.25" customHeight="1" x14ac:dyDescent="0.15">
      <c r="A42" s="1072"/>
      <c r="B42" s="1073"/>
      <c r="C42" s="1073"/>
      <c r="D42" s="1073"/>
      <c r="E42" s="1074"/>
      <c r="F42" s="243"/>
      <c r="G42" s="1066" t="s">
        <v>38</v>
      </c>
      <c r="H42" s="1067"/>
      <c r="I42" s="1067"/>
      <c r="J42" s="1067"/>
      <c r="K42" s="1067"/>
      <c r="L42" s="1067"/>
      <c r="M42" s="1067"/>
      <c r="N42" s="1067"/>
      <c r="O42" s="1067"/>
      <c r="P42" s="1067"/>
      <c r="Q42" s="1067"/>
      <c r="R42" s="1067"/>
      <c r="S42" s="1067"/>
      <c r="T42" s="1067"/>
      <c r="U42" s="1067"/>
      <c r="V42" s="1067"/>
      <c r="W42" s="1068"/>
      <c r="X42" s="19"/>
    </row>
    <row r="43" spans="1:24" ht="61.5" customHeight="1" x14ac:dyDescent="0.15">
      <c r="A43" s="1075"/>
      <c r="B43" s="1076"/>
      <c r="C43" s="1076"/>
      <c r="D43" s="1076"/>
      <c r="E43" s="1077"/>
      <c r="F43" s="243"/>
      <c r="G43" s="1066" t="s">
        <v>39</v>
      </c>
      <c r="H43" s="1067"/>
      <c r="I43" s="1067"/>
      <c r="J43" s="1067"/>
      <c r="K43" s="1067"/>
      <c r="L43" s="1067"/>
      <c r="M43" s="1067"/>
      <c r="N43" s="1067"/>
      <c r="O43" s="1067"/>
      <c r="P43" s="1067"/>
      <c r="Q43" s="1067"/>
      <c r="R43" s="1067"/>
      <c r="S43" s="1067"/>
      <c r="T43" s="1067"/>
      <c r="U43" s="1067"/>
      <c r="V43" s="1067"/>
      <c r="W43" s="1068"/>
      <c r="X43" s="19"/>
    </row>
    <row r="44" spans="1:24" ht="21.75" customHeight="1" thickBot="1" x14ac:dyDescent="0.2">
      <c r="A44" s="1054" t="s">
        <v>40</v>
      </c>
      <c r="B44" s="1055"/>
      <c r="C44" s="1055"/>
      <c r="D44" s="1055"/>
      <c r="E44" s="1056"/>
      <c r="F44" s="244"/>
      <c r="G44" s="1069"/>
      <c r="H44" s="1070"/>
      <c r="I44" s="1070"/>
      <c r="J44" s="1070"/>
      <c r="K44" s="1070"/>
      <c r="L44" s="1070"/>
      <c r="M44" s="1070"/>
      <c r="N44" s="1070"/>
      <c r="O44" s="1070"/>
      <c r="P44" s="1070"/>
      <c r="Q44" s="1070"/>
      <c r="R44" s="1070"/>
      <c r="S44" s="1070"/>
      <c r="T44" s="1070"/>
      <c r="U44" s="1070"/>
      <c r="V44" s="1070"/>
      <c r="W44" s="1071"/>
      <c r="X44" s="19"/>
    </row>
    <row r="45" spans="1:24" ht="48" customHeight="1" x14ac:dyDescent="0.15">
      <c r="G45" s="19"/>
      <c r="H45" s="19"/>
      <c r="N45" s="19"/>
      <c r="O45" s="19"/>
      <c r="P45" s="19"/>
      <c r="Q45" s="19"/>
      <c r="R45" s="19"/>
      <c r="S45" s="19"/>
      <c r="T45" s="19"/>
      <c r="U45" s="19"/>
      <c r="V45" s="19"/>
      <c r="W45" s="19"/>
      <c r="X45" s="19"/>
    </row>
    <row r="46" spans="1:24" ht="48" customHeight="1" x14ac:dyDescent="0.15">
      <c r="G46" s="19"/>
      <c r="H46" s="19"/>
      <c r="I46" s="19"/>
      <c r="J46" s="19"/>
      <c r="K46" s="19"/>
      <c r="L46" s="19"/>
      <c r="M46" s="19"/>
      <c r="N46" s="19"/>
      <c r="O46" s="19"/>
      <c r="P46" s="19"/>
      <c r="Q46" s="19"/>
      <c r="R46" s="19"/>
      <c r="S46" s="19"/>
      <c r="T46" s="19"/>
      <c r="U46" s="19"/>
      <c r="V46" s="19"/>
      <c r="W46" s="19"/>
      <c r="X46" s="19"/>
    </row>
    <row r="47" spans="1:24" ht="48" customHeight="1" x14ac:dyDescent="0.15"/>
  </sheetData>
  <mergeCells count="46">
    <mergeCell ref="G28:W28"/>
    <mergeCell ref="G14:W14"/>
    <mergeCell ref="G29:W29"/>
    <mergeCell ref="G9:W9"/>
    <mergeCell ref="G11:W11"/>
    <mergeCell ref="G10:W10"/>
    <mergeCell ref="G21:W21"/>
    <mergeCell ref="G19:W19"/>
    <mergeCell ref="G20:W20"/>
    <mergeCell ref="G7:W7"/>
    <mergeCell ref="A6:E7"/>
    <mergeCell ref="G5:W5"/>
    <mergeCell ref="A1:E5"/>
    <mergeCell ref="G4:W4"/>
    <mergeCell ref="G39:W39"/>
    <mergeCell ref="G40:W40"/>
    <mergeCell ref="G41:W41"/>
    <mergeCell ref="G1:W3"/>
    <mergeCell ref="G8:W8"/>
    <mergeCell ref="G36:W36"/>
    <mergeCell ref="G38:W38"/>
    <mergeCell ref="G6:W6"/>
    <mergeCell ref="G15:W15"/>
    <mergeCell ref="G16:W16"/>
    <mergeCell ref="G17:W17"/>
    <mergeCell ref="G18:W18"/>
    <mergeCell ref="G25:W25"/>
    <mergeCell ref="G33:W33"/>
    <mergeCell ref="G34:W34"/>
    <mergeCell ref="G35:W35"/>
    <mergeCell ref="A44:E44"/>
    <mergeCell ref="G12:W12"/>
    <mergeCell ref="G30:W30"/>
    <mergeCell ref="G13:W13"/>
    <mergeCell ref="G31:W31"/>
    <mergeCell ref="G32:W32"/>
    <mergeCell ref="G22:W22"/>
    <mergeCell ref="G23:W23"/>
    <mergeCell ref="G24:W24"/>
    <mergeCell ref="G43:W43"/>
    <mergeCell ref="G44:W44"/>
    <mergeCell ref="G42:W42"/>
    <mergeCell ref="A8:E43"/>
    <mergeCell ref="G37:W37"/>
    <mergeCell ref="G26:W26"/>
    <mergeCell ref="G27:W27"/>
  </mergeCells>
  <hyperlinks>
    <hyperlink ref="G4:W4" r:id="rId1" display="https://www.paypal.com/donate/?hosted_button_id=GYZCE3NCKWBBJ" xr:uid="{3F49B9D7-B2B5-473F-B8AD-6AF126ABDBD6}"/>
    <hyperlink ref="G5:W5" r:id="rId2" display="This tool is updated periodically with feature enhancements, bug fixes, and other changes.  Be sure to register for our newsletter so that we can alert you when changes are made." xr:uid="{B623A713-A93D-4EB0-B481-21BA02BA2896}"/>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A28D0-74E0-4BB7-8C83-1F7F6530D461}">
  <sheetPr>
    <tabColor theme="9" tint="0.79998168889431442"/>
  </sheetPr>
  <dimension ref="A1:C45"/>
  <sheetViews>
    <sheetView workbookViewId="0">
      <selection activeCell="B1" sqref="B1"/>
    </sheetView>
  </sheetViews>
  <sheetFormatPr baseColWidth="10" defaultColWidth="9.3984375" defaultRowHeight="14" x14ac:dyDescent="0.15"/>
  <cols>
    <col min="1" max="1" width="104.3984375" style="337" customWidth="1"/>
    <col min="2" max="2" width="49.796875" style="291" customWidth="1"/>
    <col min="3" max="3" width="0" style="245" hidden="1" customWidth="1"/>
    <col min="4" max="15" width="9.3984375" style="245"/>
    <col min="16" max="16" width="37.796875" style="245" customWidth="1"/>
    <col min="17" max="16384" width="9.3984375" style="245"/>
  </cols>
  <sheetData>
    <row r="1" spans="1:2" ht="15" x14ac:dyDescent="0.15">
      <c r="A1" s="333" t="s">
        <v>41</v>
      </c>
      <c r="B1" s="328"/>
    </row>
    <row r="2" spans="1:2" ht="15" x14ac:dyDescent="0.15">
      <c r="A2" s="334" t="s">
        <v>42</v>
      </c>
      <c r="B2" s="278"/>
    </row>
    <row r="3" spans="1:2" ht="15" x14ac:dyDescent="0.15">
      <c r="A3" s="334" t="s">
        <v>43</v>
      </c>
      <c r="B3" s="278"/>
    </row>
    <row r="4" spans="1:2" ht="15" x14ac:dyDescent="0.15">
      <c r="A4" s="334" t="s">
        <v>44</v>
      </c>
      <c r="B4" s="278"/>
    </row>
    <row r="5" spans="1:2" ht="15" x14ac:dyDescent="0.15">
      <c r="A5" s="334" t="s">
        <v>45</v>
      </c>
      <c r="B5" s="278"/>
    </row>
    <row r="6" spans="1:2" ht="16" thickBot="1" x14ac:dyDescent="0.2">
      <c r="A6" s="335" t="s">
        <v>46</v>
      </c>
      <c r="B6" s="329"/>
    </row>
    <row r="7" spans="1:2" ht="16" thickBot="1" x14ac:dyDescent="0.2">
      <c r="A7" s="336" t="s">
        <v>47</v>
      </c>
      <c r="B7" s="330">
        <f>SUM(C22:C45)</f>
        <v>0</v>
      </c>
    </row>
    <row r="8" spans="1:2" ht="15" thickBot="1" x14ac:dyDescent="0.2"/>
    <row r="9" spans="1:2" ht="20" customHeight="1" x14ac:dyDescent="0.15">
      <c r="A9" s="333" t="s">
        <v>48</v>
      </c>
      <c r="B9" s="328"/>
    </row>
    <row r="10" spans="1:2" ht="18.5" customHeight="1" x14ac:dyDescent="0.15">
      <c r="A10" s="334" t="s">
        <v>49</v>
      </c>
      <c r="B10" s="278"/>
    </row>
    <row r="11" spans="1:2" ht="15" x14ac:dyDescent="0.15">
      <c r="A11" s="334" t="s">
        <v>50</v>
      </c>
      <c r="B11" s="278"/>
    </row>
    <row r="12" spans="1:2" ht="15" x14ac:dyDescent="0.15">
      <c r="A12" s="335" t="s">
        <v>51</v>
      </c>
      <c r="B12" s="278"/>
    </row>
    <row r="13" spans="1:2" ht="17.75" customHeight="1" x14ac:dyDescent="0.15">
      <c r="A13" s="334" t="s">
        <v>52</v>
      </c>
      <c r="B13" s="331"/>
    </row>
    <row r="14" spans="1:2" ht="15" x14ac:dyDescent="0.15">
      <c r="A14" s="341" t="s">
        <v>53</v>
      </c>
      <c r="B14" s="278"/>
    </row>
    <row r="15" spans="1:2" ht="15" x14ac:dyDescent="0.15">
      <c r="A15" s="341" t="s">
        <v>54</v>
      </c>
      <c r="B15" s="278"/>
    </row>
    <row r="16" spans="1:2" ht="15" x14ac:dyDescent="0.15">
      <c r="A16" s="341" t="s">
        <v>55</v>
      </c>
      <c r="B16" s="278"/>
    </row>
    <row r="17" spans="1:3" ht="15" x14ac:dyDescent="0.15">
      <c r="A17" s="341" t="s">
        <v>56</v>
      </c>
      <c r="B17" s="278"/>
    </row>
    <row r="18" spans="1:3" ht="15" x14ac:dyDescent="0.15">
      <c r="A18" s="341" t="s">
        <v>57</v>
      </c>
      <c r="B18" s="278"/>
    </row>
    <row r="19" spans="1:3" ht="15" x14ac:dyDescent="0.15">
      <c r="A19" s="341" t="s">
        <v>58</v>
      </c>
      <c r="B19" s="278"/>
    </row>
    <row r="20" spans="1:3" ht="30" customHeight="1" x14ac:dyDescent="0.15">
      <c r="A20" s="338" t="s">
        <v>59</v>
      </c>
      <c r="B20" s="278"/>
    </row>
    <row r="21" spans="1:3" ht="31" thickBot="1" x14ac:dyDescent="0.2">
      <c r="A21" s="339" t="s">
        <v>60</v>
      </c>
      <c r="B21" s="332"/>
    </row>
    <row r="22" spans="1:3" ht="29" customHeight="1" x14ac:dyDescent="0.15">
      <c r="A22" s="333" t="s">
        <v>61</v>
      </c>
      <c r="B22" s="328"/>
      <c r="C22" s="245">
        <f>IF(OR(B22=References!A28, B22=""),0,IF(B22=References!A29,3,5))</f>
        <v>0</v>
      </c>
    </row>
    <row r="23" spans="1:3" ht="30" customHeight="1" x14ac:dyDescent="0.15">
      <c r="A23" s="334" t="s">
        <v>62</v>
      </c>
      <c r="B23" s="278"/>
      <c r="C23" s="245">
        <f>IF(OR(B23="No", B23=""), 0, 3)</f>
        <v>0</v>
      </c>
    </row>
    <row r="24" spans="1:3" ht="45" customHeight="1" x14ac:dyDescent="0.15">
      <c r="A24" s="334" t="s">
        <v>63</v>
      </c>
      <c r="B24" s="278"/>
      <c r="C24" s="245">
        <f>IF(OR(B24="No", B24=""), 0, 5)</f>
        <v>0</v>
      </c>
    </row>
    <row r="25" spans="1:3" ht="45" customHeight="1" x14ac:dyDescent="0.15">
      <c r="A25" s="334" t="s">
        <v>64</v>
      </c>
      <c r="B25" s="278"/>
      <c r="C25" s="245">
        <f>IF(OR(B25="No", B25=""), 0, 3)</f>
        <v>0</v>
      </c>
    </row>
    <row r="26" spans="1:3" ht="29.25" customHeight="1" x14ac:dyDescent="0.15">
      <c r="A26" s="334" t="s">
        <v>65</v>
      </c>
      <c r="B26" s="278"/>
      <c r="C26" s="245">
        <f>IF(OR(B26="No", B26=""), 0, 5)</f>
        <v>0</v>
      </c>
    </row>
    <row r="27" spans="1:3" ht="29.75" customHeight="1" x14ac:dyDescent="0.15">
      <c r="A27" s="334" t="s">
        <v>66</v>
      </c>
      <c r="B27" s="278"/>
      <c r="C27" s="245">
        <f>IF(OR(B27="No", B27=""), 0, 5)</f>
        <v>0</v>
      </c>
    </row>
    <row r="28" spans="1:3" ht="20.25" customHeight="1" x14ac:dyDescent="0.15">
      <c r="A28" s="334" t="s">
        <v>67</v>
      </c>
      <c r="B28" s="278"/>
      <c r="C28" s="245">
        <f>IF(OR(B28="No", B28=""), 0, 5)</f>
        <v>0</v>
      </c>
    </row>
    <row r="29" spans="1:3" ht="31.5" customHeight="1" x14ac:dyDescent="0.15">
      <c r="A29" s="334" t="s">
        <v>68</v>
      </c>
      <c r="B29" s="278"/>
      <c r="C29" s="245">
        <f>IF(OR(B29="No", B29=""), 0, 10)</f>
        <v>0</v>
      </c>
    </row>
    <row r="30" spans="1:3" ht="30" x14ac:dyDescent="0.15">
      <c r="A30" s="334" t="s">
        <v>69</v>
      </c>
      <c r="B30" s="278"/>
      <c r="C30" s="245">
        <f>IF(OR(B30=References!A32, B30=""), 0, IF(B30=References!A33, 3, 5))</f>
        <v>0</v>
      </c>
    </row>
    <row r="31" spans="1:3" ht="18.5" customHeight="1" x14ac:dyDescent="0.15">
      <c r="A31" s="335" t="s">
        <v>70</v>
      </c>
      <c r="B31" s="278"/>
      <c r="C31" s="245">
        <f>IF(OR(B31="Yes", B31=""), 0, 5)</f>
        <v>0</v>
      </c>
    </row>
    <row r="32" spans="1:3" ht="15" x14ac:dyDescent="0.15">
      <c r="A32" s="334" t="s">
        <v>71</v>
      </c>
      <c r="B32" s="331"/>
    </row>
    <row r="33" spans="1:3" ht="15" x14ac:dyDescent="0.15">
      <c r="A33" s="341" t="s">
        <v>72</v>
      </c>
      <c r="B33" s="278"/>
      <c r="C33" s="245">
        <f>IF(OR(B33="Yes", B33=""), 0, 5)</f>
        <v>0</v>
      </c>
    </row>
    <row r="34" spans="1:3" ht="15" x14ac:dyDescent="0.15">
      <c r="A34" s="341" t="s">
        <v>73</v>
      </c>
      <c r="B34" s="278"/>
      <c r="C34" s="245">
        <f>IF(OR(B34="Yes", B34=""), 0, 3)</f>
        <v>0</v>
      </c>
    </row>
    <row r="35" spans="1:3" ht="15" x14ac:dyDescent="0.15">
      <c r="A35" s="341" t="s">
        <v>74</v>
      </c>
      <c r="B35" s="278"/>
      <c r="C35" s="245">
        <f>IF(OR(B35="Yes", B35=""), 0, 5)</f>
        <v>0</v>
      </c>
    </row>
    <row r="36" spans="1:3" ht="15" x14ac:dyDescent="0.15">
      <c r="A36" s="341" t="s">
        <v>75</v>
      </c>
      <c r="B36" s="278"/>
      <c r="C36" s="245">
        <f>IF(OR(B36="Yes", B36=""), 0, 3)</f>
        <v>0</v>
      </c>
    </row>
    <row r="37" spans="1:3" ht="15" x14ac:dyDescent="0.15">
      <c r="A37" s="341" t="s">
        <v>76</v>
      </c>
      <c r="B37" s="278"/>
      <c r="C37" s="245">
        <f>IF(OR(B37="Yes", B37=""), 0, 5)</f>
        <v>0</v>
      </c>
    </row>
    <row r="38" spans="1:3" ht="15" x14ac:dyDescent="0.15">
      <c r="A38" s="341" t="s">
        <v>77</v>
      </c>
      <c r="B38" s="278"/>
      <c r="C38" s="245">
        <f>IF(OR(B38="Yes", B38=""), 0, 3)</f>
        <v>0</v>
      </c>
    </row>
    <row r="39" spans="1:3" ht="19.25" customHeight="1" x14ac:dyDescent="0.15">
      <c r="A39" s="340" t="s">
        <v>78</v>
      </c>
      <c r="B39" s="278"/>
      <c r="C39" s="245">
        <f>IF(OR(B39="", B39=References!A37), 0, IF(B39=References!A36, 3, 5))</f>
        <v>0</v>
      </c>
    </row>
    <row r="40" spans="1:3" ht="29" customHeight="1" x14ac:dyDescent="0.15">
      <c r="A40" s="334" t="s">
        <v>79</v>
      </c>
      <c r="B40" s="331"/>
    </row>
    <row r="41" spans="1:3" ht="15" x14ac:dyDescent="0.15">
      <c r="A41" s="341" t="s">
        <v>80</v>
      </c>
      <c r="B41" s="278"/>
      <c r="C41" s="245">
        <f>IF(OR(B41="Yes", B41=""), 0, 3)</f>
        <v>0</v>
      </c>
    </row>
    <row r="42" spans="1:3" ht="15" x14ac:dyDescent="0.15">
      <c r="A42" s="341" t="s">
        <v>81</v>
      </c>
      <c r="B42" s="278"/>
      <c r="C42" s="245">
        <f>IF(OR(B42="Yes", B42=""), 0, 3)</f>
        <v>0</v>
      </c>
    </row>
    <row r="43" spans="1:3" ht="15" x14ac:dyDescent="0.15">
      <c r="A43" s="341" t="s">
        <v>82</v>
      </c>
      <c r="B43" s="278"/>
      <c r="C43" s="245">
        <f>IF(OR(B43="Yes", B43=""), 0, 5)</f>
        <v>0</v>
      </c>
    </row>
    <row r="44" spans="1:3" ht="44.75" customHeight="1" x14ac:dyDescent="0.15">
      <c r="A44" s="338" t="s">
        <v>83</v>
      </c>
      <c r="B44" s="278"/>
      <c r="C44" s="245">
        <f>IF(OR(B44="", B44=References!A40), 0, IF(B44=References!A41, 3, 8))</f>
        <v>0</v>
      </c>
    </row>
    <row r="45" spans="1:3" ht="30" customHeight="1" thickBot="1" x14ac:dyDescent="0.2">
      <c r="A45" s="339" t="s">
        <v>84</v>
      </c>
      <c r="B45" s="332"/>
      <c r="C45" s="245">
        <f>IF(OR(B45="", B45="No"), 0, IF(B45=References!A45, 3, 8))</f>
        <v>0</v>
      </c>
    </row>
  </sheetData>
  <dataValidations count="8">
    <dataValidation type="list" allowBlank="1" showInputMessage="1" showErrorMessage="1" sqref="B20" xr:uid="{F3775AB7-0EEA-4428-BEEE-CD16413E0166}">
      <formula1>"No, Yes"</formula1>
    </dataValidation>
    <dataValidation type="list" allowBlank="1" showInputMessage="1" showErrorMessage="1" sqref="B21" xr:uid="{1A6D400C-B5A0-483D-8237-D514F02FB9FA}">
      <formula1>"No, Yes - From home with their own equipment, Yes - From home with equipment we provide"</formula1>
    </dataValidation>
    <dataValidation type="list" allowBlank="1" showInputMessage="1" showErrorMessage="1" sqref="B23 B25 B34 B36 B38 B41:B42" xr:uid="{B7234B9C-07AC-4217-A754-739671B0F78A}">
      <formula1>"No, Yes (3 points)"</formula1>
    </dataValidation>
    <dataValidation type="list" allowBlank="1" showInputMessage="1" showErrorMessage="1" sqref="B24 B26:B28 B37 B33 B35 B43" xr:uid="{536635F2-3411-4137-8582-380BF5BA0650}">
      <formula1>"No, Yes (5 points)"</formula1>
    </dataValidation>
    <dataValidation type="list" allowBlank="1" showInputMessage="1" showErrorMessage="1" sqref="B29" xr:uid="{E31F37A1-91B1-4222-B080-8E1FB380977A}">
      <formula1>"No, Yes (10 points)"</formula1>
    </dataValidation>
    <dataValidation type="list" allowBlank="1" showInputMessage="1" showErrorMessage="1" sqref="B31" xr:uid="{792E2EB6-238E-4E63-9F8E-5DEA10C3FD2E}">
      <formula1>"No (5 points), Yes"</formula1>
    </dataValidation>
    <dataValidation type="list" allowBlank="1" showInputMessage="1" showErrorMessage="1" sqref="B39" xr:uid="{BC290F89-DDB5-49FD-87DB-829160999E85}">
      <formula1>"No (3 points), Yes - WiFi is part of our network,Yes - WiFi goes to a guest network separate from our internal network (3 points) "</formula1>
    </dataValidation>
    <dataValidation type="list" allowBlank="1" showInputMessage="1" showErrorMessage="1" sqref="B44" xr:uid="{CCDEA19A-0847-46EA-ACC1-1E59DCB65C8D}">
      <formula1>"No, Yes - without objectives (3 points), Yes - with objectives (8 points)"</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B707D50E-F821-404F-9A17-01D28AB3017B}">
          <x14:formula1>
            <xm:f>References!$A$28:$A$30</xm:f>
          </x14:formula1>
          <xm:sqref>B22</xm:sqref>
        </x14:dataValidation>
        <x14:dataValidation type="list" allowBlank="1" showInputMessage="1" showErrorMessage="1" xr:uid="{BCBAB467-8FF0-4F35-9298-1AC9CDE8C828}">
          <x14:formula1>
            <xm:f>References!$A$32:$A$34</xm:f>
          </x14:formula1>
          <xm:sqref>B30</xm:sqref>
        </x14:dataValidation>
        <x14:dataValidation type="list" allowBlank="1" showInputMessage="1" showErrorMessage="1" xr:uid="{91179F17-6D8F-4A16-96DD-BA3C7FA79FBF}">
          <x14:formula1>
            <xm:f>References!$A$44:$A$46</xm:f>
          </x14:formula1>
          <xm:sqref>B45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91A3C-8678-4D62-B094-B49A957F83AB}">
  <sheetPr>
    <tabColor theme="6" tint="0.79998168889431442"/>
  </sheetPr>
  <dimension ref="A1:K73"/>
  <sheetViews>
    <sheetView topLeftCell="A38" zoomScaleNormal="100" workbookViewId="0">
      <selection activeCell="D55" sqref="D55"/>
    </sheetView>
  </sheetViews>
  <sheetFormatPr baseColWidth="10" defaultColWidth="9.3984375" defaultRowHeight="14" x14ac:dyDescent="0.15"/>
  <cols>
    <col min="1" max="1" width="15.3984375" style="199" customWidth="1"/>
    <col min="2" max="2" width="59.19921875" style="199" customWidth="1"/>
    <col min="3" max="3" width="28.19921875" style="199" customWidth="1"/>
    <col min="4" max="4" width="73.3984375" style="291" customWidth="1"/>
    <col min="5" max="5" width="59.59765625" style="199" customWidth="1"/>
    <col min="6" max="6" width="69.19921875" style="199" customWidth="1"/>
    <col min="7" max="7" width="5.59765625" style="199" customWidth="1"/>
    <col min="8" max="8" width="44.3984375" style="199" customWidth="1"/>
    <col min="9" max="9" width="75.3984375" style="199" customWidth="1"/>
    <col min="10" max="10" width="35.19921875" style="199" customWidth="1"/>
    <col min="11" max="11" width="30.19921875" style="199" customWidth="1"/>
    <col min="12" max="16384" width="9.3984375" style="199"/>
  </cols>
  <sheetData>
    <row r="1" spans="1:11" ht="24" customHeight="1" thickBot="1" x14ac:dyDescent="0.2">
      <c r="A1" s="1147" t="s">
        <v>85</v>
      </c>
      <c r="B1" s="1148"/>
      <c r="C1" s="1148"/>
      <c r="D1" s="1148"/>
      <c r="E1" s="224" t="s">
        <v>86</v>
      </c>
      <c r="F1" s="307" t="s">
        <v>87</v>
      </c>
    </row>
    <row r="2" spans="1:11" ht="16" thickBot="1" x14ac:dyDescent="0.25">
      <c r="A2" s="1145" t="s">
        <v>88</v>
      </c>
      <c r="B2" s="1146"/>
      <c r="C2" s="1150" t="str">
        <f>'SSP - DoDAM &amp; SPRS Score'!C1</f>
        <v>NIST SP 800-171 and CMMC v.2.13 Level 2 System Security Plan</v>
      </c>
      <c r="D2" s="1150"/>
      <c r="E2" s="222"/>
      <c r="F2" s="223"/>
    </row>
    <row r="3" spans="1:11" ht="32.25" customHeight="1" x14ac:dyDescent="0.2">
      <c r="A3" s="1139" t="s">
        <v>89</v>
      </c>
      <c r="B3" s="215" t="s">
        <v>90</v>
      </c>
      <c r="C3" s="1151" t="e">
        <f>IF('SSP - DoDAM &amp; SPRS Score'!N80=-1000,"No SSP, therefore an assessment could not be completed due to incomplete information and noncompliance with DFARS clause 252.204-7012.  See NIST SP 800-171 3.12.4.",'SSP - DoDAM &amp; SPRS Score'!#REF!)</f>
        <v>#REF!</v>
      </c>
      <c r="D3" s="1151"/>
      <c r="E3" s="216"/>
      <c r="F3" s="217"/>
    </row>
    <row r="4" spans="1:11" ht="15" x14ac:dyDescent="0.2">
      <c r="A4" s="1140"/>
      <c r="B4" s="204" t="s">
        <v>91</v>
      </c>
      <c r="C4" s="1152" t="e" cm="1">
        <f t="array" aca="1" ref="C4" ca="1">IF(C3&gt;=110, "N/A", IF(MAX(IF('SSP - DoDAM &amp; SPRS Score'!A15:OR15&gt;TODAY(),'SSP - DoDAM &amp; SPRS Score'!A15:OR15))=0, "Please Add Target Dates", MAX(IF('SSP - DoDAM &amp; SPRS Score'!A15:OR15&gt;TODAY(),'SSP - DoDAM &amp; SPRS Score'!A15:OR15))))</f>
        <v>#REF!</v>
      </c>
      <c r="D4" s="1152"/>
      <c r="E4" s="210"/>
      <c r="F4" s="218"/>
    </row>
    <row r="5" spans="1:11" ht="15" x14ac:dyDescent="0.2">
      <c r="A5" s="1140"/>
      <c r="B5" s="204" t="s">
        <v>92</v>
      </c>
      <c r="C5" s="1153"/>
      <c r="D5" s="1153"/>
      <c r="E5" s="210"/>
      <c r="F5" s="218"/>
    </row>
    <row r="6" spans="1:11" ht="15" x14ac:dyDescent="0.2">
      <c r="A6" s="1140"/>
      <c r="B6" s="204" t="s">
        <v>93</v>
      </c>
      <c r="C6" s="1149"/>
      <c r="D6" s="1149"/>
      <c r="E6" s="210"/>
      <c r="F6" s="218"/>
      <c r="K6" s="203"/>
    </row>
    <row r="7" spans="1:11" ht="15" x14ac:dyDescent="0.2">
      <c r="A7" s="1140"/>
      <c r="B7" s="204" t="s">
        <v>94</v>
      </c>
      <c r="C7" s="1149"/>
      <c r="D7" s="1149"/>
      <c r="E7" s="210"/>
      <c r="F7" s="218"/>
    </row>
    <row r="8" spans="1:11" ht="15" x14ac:dyDescent="0.2">
      <c r="A8" s="1140"/>
      <c r="B8" s="204" t="s">
        <v>95</v>
      </c>
      <c r="C8" s="1149"/>
      <c r="D8" s="1149"/>
      <c r="E8" s="210"/>
      <c r="F8" s="218"/>
    </row>
    <row r="9" spans="1:11" ht="16" thickBot="1" x14ac:dyDescent="0.25">
      <c r="A9" s="1141"/>
      <c r="B9" s="219" t="s">
        <v>96</v>
      </c>
      <c r="C9" s="1154"/>
      <c r="D9" s="1155"/>
      <c r="E9" s="220"/>
      <c r="F9" s="221"/>
    </row>
    <row r="10" spans="1:11" ht="25.5" customHeight="1" x14ac:dyDescent="0.2">
      <c r="A10" s="1139" t="s">
        <v>97</v>
      </c>
      <c r="B10" s="1142" t="s">
        <v>98</v>
      </c>
      <c r="C10" s="1143"/>
      <c r="D10" s="301"/>
      <c r="E10" s="216"/>
      <c r="F10" s="217"/>
    </row>
    <row r="11" spans="1:11" ht="30" x14ac:dyDescent="0.2">
      <c r="A11" s="1140"/>
      <c r="B11" s="204" t="s">
        <v>99</v>
      </c>
      <c r="C11" s="225" t="s">
        <v>100</v>
      </c>
      <c r="D11" s="214"/>
      <c r="E11" s="210"/>
      <c r="F11" s="218"/>
    </row>
    <row r="12" spans="1:11" ht="15" x14ac:dyDescent="0.2">
      <c r="A12" s="1140"/>
      <c r="B12" s="204" t="s">
        <v>101</v>
      </c>
      <c r="C12" s="225" t="s">
        <v>102</v>
      </c>
      <c r="D12" s="214"/>
      <c r="E12" s="210"/>
      <c r="F12" s="218"/>
    </row>
    <row r="13" spans="1:11" ht="15" x14ac:dyDescent="0.2">
      <c r="A13" s="1140"/>
      <c r="B13" s="204" t="s">
        <v>103</v>
      </c>
      <c r="C13" s="225" t="s">
        <v>104</v>
      </c>
      <c r="D13" s="214"/>
      <c r="E13" s="210"/>
      <c r="F13" s="218"/>
    </row>
    <row r="14" spans="1:11" ht="15" x14ac:dyDescent="0.2">
      <c r="A14" s="1140"/>
      <c r="B14" s="204" t="s">
        <v>105</v>
      </c>
      <c r="C14" s="225"/>
      <c r="D14" s="214"/>
      <c r="E14" s="210"/>
      <c r="F14" s="218"/>
    </row>
    <row r="15" spans="1:11" x14ac:dyDescent="0.15">
      <c r="A15" s="1140"/>
      <c r="B15" s="1128" t="s">
        <v>106</v>
      </c>
      <c r="C15" s="225" t="s">
        <v>107</v>
      </c>
      <c r="D15" s="214"/>
      <c r="E15" s="210"/>
      <c r="F15" s="218"/>
    </row>
    <row r="16" spans="1:11" x14ac:dyDescent="0.15">
      <c r="A16" s="1140"/>
      <c r="B16" s="1128"/>
      <c r="C16" s="225" t="s">
        <v>108</v>
      </c>
      <c r="D16" s="214"/>
      <c r="E16" s="210"/>
      <c r="F16" s="218"/>
    </row>
    <row r="17" spans="1:6" x14ac:dyDescent="0.15">
      <c r="A17" s="1140"/>
      <c r="B17" s="1128"/>
      <c r="C17" s="225" t="s">
        <v>109</v>
      </c>
      <c r="D17" s="214"/>
      <c r="E17" s="210"/>
      <c r="F17" s="218"/>
    </row>
    <row r="18" spans="1:6" x14ac:dyDescent="0.15">
      <c r="A18" s="1140"/>
      <c r="B18" s="1128" t="s">
        <v>110</v>
      </c>
      <c r="C18" s="225" t="s">
        <v>107</v>
      </c>
      <c r="D18" s="214"/>
      <c r="E18" s="210"/>
      <c r="F18" s="218"/>
    </row>
    <row r="19" spans="1:6" x14ac:dyDescent="0.15">
      <c r="A19" s="1140"/>
      <c r="B19" s="1128"/>
      <c r="C19" s="225" t="s">
        <v>111</v>
      </c>
      <c r="D19" s="214"/>
      <c r="E19" s="210"/>
      <c r="F19" s="218"/>
    </row>
    <row r="20" spans="1:6" x14ac:dyDescent="0.15">
      <c r="A20" s="1140"/>
      <c r="B20" s="1128"/>
      <c r="C20" s="225" t="s">
        <v>112</v>
      </c>
      <c r="D20" s="214"/>
      <c r="E20" s="210"/>
      <c r="F20" s="218"/>
    </row>
    <row r="21" spans="1:6" x14ac:dyDescent="0.15">
      <c r="A21" s="1140"/>
      <c r="B21" s="1128"/>
      <c r="C21" s="225" t="s">
        <v>113</v>
      </c>
      <c r="D21" s="214"/>
      <c r="E21" s="210"/>
      <c r="F21" s="218"/>
    </row>
    <row r="22" spans="1:6" x14ac:dyDescent="0.15">
      <c r="A22" s="1140"/>
      <c r="B22" s="1128"/>
      <c r="C22" s="225" t="s">
        <v>114</v>
      </c>
      <c r="D22" s="214"/>
      <c r="E22" s="210"/>
      <c r="F22" s="218"/>
    </row>
    <row r="23" spans="1:6" x14ac:dyDescent="0.15">
      <c r="A23" s="1140"/>
      <c r="B23" s="1128" t="s">
        <v>115</v>
      </c>
      <c r="C23" s="225" t="s">
        <v>107</v>
      </c>
      <c r="D23" s="214"/>
      <c r="E23" s="210"/>
      <c r="F23" s="218"/>
    </row>
    <row r="24" spans="1:6" x14ac:dyDescent="0.15">
      <c r="A24" s="1140"/>
      <c r="B24" s="1128"/>
      <c r="C24" s="225" t="s">
        <v>111</v>
      </c>
      <c r="D24" s="214"/>
      <c r="E24" s="210"/>
      <c r="F24" s="218"/>
    </row>
    <row r="25" spans="1:6" x14ac:dyDescent="0.15">
      <c r="A25" s="1140"/>
      <c r="B25" s="1128"/>
      <c r="C25" s="225" t="s">
        <v>112</v>
      </c>
      <c r="D25" s="214"/>
      <c r="E25" s="210"/>
      <c r="F25" s="218"/>
    </row>
    <row r="26" spans="1:6" x14ac:dyDescent="0.15">
      <c r="A26" s="1140"/>
      <c r="B26" s="1128"/>
      <c r="C26" s="225" t="s">
        <v>113</v>
      </c>
      <c r="D26" s="214"/>
      <c r="E26" s="210"/>
      <c r="F26" s="218"/>
    </row>
    <row r="27" spans="1:6" x14ac:dyDescent="0.15">
      <c r="A27" s="1140"/>
      <c r="B27" s="1128"/>
      <c r="C27" s="225" t="s">
        <v>114</v>
      </c>
      <c r="D27" s="214"/>
      <c r="E27" s="210"/>
      <c r="F27" s="218"/>
    </row>
    <row r="28" spans="1:6" x14ac:dyDescent="0.15">
      <c r="A28" s="1140"/>
      <c r="B28" s="1128" t="s">
        <v>116</v>
      </c>
      <c r="C28" s="225" t="s">
        <v>107</v>
      </c>
      <c r="D28" s="214"/>
      <c r="E28" s="210"/>
      <c r="F28" s="218"/>
    </row>
    <row r="29" spans="1:6" x14ac:dyDescent="0.15">
      <c r="A29" s="1140"/>
      <c r="B29" s="1128"/>
      <c r="C29" s="225" t="s">
        <v>111</v>
      </c>
      <c r="D29" s="214"/>
      <c r="E29" s="210"/>
      <c r="F29" s="218"/>
    </row>
    <row r="30" spans="1:6" x14ac:dyDescent="0.15">
      <c r="A30" s="1140"/>
      <c r="B30" s="1128"/>
      <c r="C30" s="225" t="s">
        <v>112</v>
      </c>
      <c r="D30" s="214"/>
      <c r="E30" s="210"/>
      <c r="F30" s="218"/>
    </row>
    <row r="31" spans="1:6" x14ac:dyDescent="0.15">
      <c r="A31" s="1140"/>
      <c r="B31" s="1128"/>
      <c r="C31" s="225" t="s">
        <v>113</v>
      </c>
      <c r="D31" s="214"/>
      <c r="E31" s="210"/>
      <c r="F31" s="218"/>
    </row>
    <row r="32" spans="1:6" x14ac:dyDescent="0.15">
      <c r="A32" s="1140"/>
      <c r="B32" s="1128"/>
      <c r="C32" s="225" t="s">
        <v>114</v>
      </c>
      <c r="D32" s="214"/>
      <c r="E32" s="210"/>
      <c r="F32" s="218"/>
    </row>
    <row r="33" spans="1:6" ht="51" customHeight="1" x14ac:dyDescent="0.15">
      <c r="A33" s="1140"/>
      <c r="B33" s="1126" t="s">
        <v>117</v>
      </c>
      <c r="C33" s="1127"/>
      <c r="D33" s="214"/>
      <c r="E33" s="210"/>
      <c r="F33" s="218"/>
    </row>
    <row r="34" spans="1:6" ht="25.5" customHeight="1" x14ac:dyDescent="0.2">
      <c r="A34" s="1140"/>
      <c r="B34" s="1124" t="s">
        <v>118</v>
      </c>
      <c r="C34" s="1125"/>
      <c r="D34" s="214"/>
      <c r="E34" s="210"/>
      <c r="F34" s="218"/>
    </row>
    <row r="35" spans="1:6" ht="25.5" customHeight="1" x14ac:dyDescent="0.2">
      <c r="A35" s="1140"/>
      <c r="B35" s="1124" t="s">
        <v>119</v>
      </c>
      <c r="C35" s="1125"/>
      <c r="D35" s="214" t="s">
        <v>120</v>
      </c>
      <c r="E35" s="210"/>
      <c r="F35" s="218"/>
    </row>
    <row r="36" spans="1:6" ht="42" customHeight="1" x14ac:dyDescent="0.15">
      <c r="A36" s="1140"/>
      <c r="B36" s="1126" t="s">
        <v>121</v>
      </c>
      <c r="C36" s="1127"/>
      <c r="D36" s="214" t="s">
        <v>122</v>
      </c>
      <c r="E36" s="210"/>
      <c r="F36" s="218"/>
    </row>
    <row r="37" spans="1:6" ht="44" customHeight="1" x14ac:dyDescent="0.15">
      <c r="A37" s="1140"/>
      <c r="B37" s="1126" t="s">
        <v>123</v>
      </c>
      <c r="C37" s="1127"/>
      <c r="D37" s="214" t="s">
        <v>124</v>
      </c>
      <c r="E37" s="210"/>
      <c r="F37" s="218"/>
    </row>
    <row r="38" spans="1:6" ht="21.75" customHeight="1" x14ac:dyDescent="0.15">
      <c r="A38" s="1140"/>
      <c r="B38" s="1126" t="s">
        <v>125</v>
      </c>
      <c r="C38" s="1127"/>
      <c r="D38" s="214" t="s">
        <v>126</v>
      </c>
      <c r="E38" s="210"/>
      <c r="F38" s="218"/>
    </row>
    <row r="39" spans="1:6" x14ac:dyDescent="0.15">
      <c r="A39" s="1140"/>
      <c r="B39" s="1138" t="s">
        <v>127</v>
      </c>
      <c r="C39" s="225" t="s">
        <v>128</v>
      </c>
      <c r="D39" s="214"/>
      <c r="E39" s="210"/>
      <c r="F39" s="218"/>
    </row>
    <row r="40" spans="1:6" x14ac:dyDescent="0.15">
      <c r="A40" s="1140"/>
      <c r="B40" s="1138"/>
      <c r="C40" s="225" t="s">
        <v>129</v>
      </c>
      <c r="D40" s="214"/>
      <c r="E40" s="210"/>
      <c r="F40" s="218"/>
    </row>
    <row r="41" spans="1:6" x14ac:dyDescent="0.15">
      <c r="A41" s="1140"/>
      <c r="B41" s="1138"/>
      <c r="C41" s="225" t="s">
        <v>130</v>
      </c>
      <c r="D41" s="214"/>
      <c r="E41" s="210"/>
      <c r="F41" s="218"/>
    </row>
    <row r="42" spans="1:6" x14ac:dyDescent="0.15">
      <c r="A42" s="1140"/>
      <c r="B42" s="1138"/>
      <c r="C42" s="225" t="s">
        <v>131</v>
      </c>
      <c r="D42" s="214"/>
      <c r="E42" s="210"/>
      <c r="F42" s="218"/>
    </row>
    <row r="43" spans="1:6" x14ac:dyDescent="0.15">
      <c r="A43" s="1140"/>
      <c r="B43" s="1138"/>
      <c r="C43" s="225" t="s">
        <v>132</v>
      </c>
      <c r="D43" s="214"/>
      <c r="E43" s="210"/>
      <c r="F43" s="218"/>
    </row>
    <row r="44" spans="1:6" x14ac:dyDescent="0.15">
      <c r="A44" s="1140"/>
      <c r="B44" s="1138"/>
      <c r="C44" s="225" t="s">
        <v>133</v>
      </c>
      <c r="D44" s="214"/>
      <c r="E44" s="210"/>
      <c r="F44" s="218"/>
    </row>
    <row r="45" spans="1:6" ht="46" thickBot="1" x14ac:dyDescent="0.25">
      <c r="A45" s="1141"/>
      <c r="B45" s="219" t="s">
        <v>134</v>
      </c>
      <c r="C45" s="226" t="s">
        <v>135</v>
      </c>
      <c r="D45" s="302"/>
      <c r="E45" s="220"/>
      <c r="F45" s="221"/>
    </row>
    <row r="46" spans="1:6" x14ac:dyDescent="0.2">
      <c r="A46" s="1130" t="s">
        <v>136</v>
      </c>
      <c r="B46" s="1142" t="s">
        <v>137</v>
      </c>
      <c r="C46" s="1143"/>
      <c r="D46" s="289"/>
      <c r="E46" s="213"/>
      <c r="F46" s="277"/>
    </row>
    <row r="47" spans="1:6" x14ac:dyDescent="0.2">
      <c r="A47" s="1130"/>
      <c r="B47" s="1124" t="s">
        <v>138</v>
      </c>
      <c r="C47" s="1125"/>
      <c r="D47" s="289"/>
      <c r="E47" s="213"/>
      <c r="F47" s="277"/>
    </row>
    <row r="48" spans="1:6" ht="68.25" customHeight="1" x14ac:dyDescent="0.2">
      <c r="A48" s="1140"/>
      <c r="B48" s="1124" t="s">
        <v>139</v>
      </c>
      <c r="C48" s="1125"/>
      <c r="D48" s="214"/>
      <c r="E48" s="210"/>
      <c r="F48" s="278" t="s">
        <v>140</v>
      </c>
    </row>
    <row r="49" spans="1:6" ht="68.25" customHeight="1" x14ac:dyDescent="0.2">
      <c r="A49" s="1140"/>
      <c r="B49" s="1124" t="s">
        <v>141</v>
      </c>
      <c r="C49" s="1125"/>
      <c r="D49" s="214"/>
      <c r="E49" s="210"/>
      <c r="F49" s="278"/>
    </row>
    <row r="50" spans="1:6" ht="68.25" customHeight="1" x14ac:dyDescent="0.2">
      <c r="A50" s="1140"/>
      <c r="B50" s="1124" t="s">
        <v>142</v>
      </c>
      <c r="C50" s="1125"/>
      <c r="D50" s="214"/>
      <c r="E50" s="210"/>
      <c r="F50" s="278"/>
    </row>
    <row r="51" spans="1:6" ht="68.25" customHeight="1" x14ac:dyDescent="0.2">
      <c r="A51" s="1140"/>
      <c r="B51" s="1124" t="s">
        <v>143</v>
      </c>
      <c r="C51" s="1125"/>
      <c r="D51" s="305" t="s">
        <v>144</v>
      </c>
      <c r="E51" s="210"/>
      <c r="F51" s="278"/>
    </row>
    <row r="52" spans="1:6" ht="29.75" customHeight="1" x14ac:dyDescent="0.2">
      <c r="A52" s="1140"/>
      <c r="B52" s="1124" t="s">
        <v>145</v>
      </c>
      <c r="C52" s="1125"/>
      <c r="D52" s="214" t="s">
        <v>146</v>
      </c>
      <c r="E52" s="210"/>
      <c r="F52" s="278" t="s">
        <v>147</v>
      </c>
    </row>
    <row r="53" spans="1:6" ht="29.75" customHeight="1" x14ac:dyDescent="0.2">
      <c r="A53" s="1140"/>
      <c r="B53" s="1124" t="s">
        <v>148</v>
      </c>
      <c r="C53" s="1125"/>
      <c r="D53" s="214" t="s">
        <v>149</v>
      </c>
      <c r="E53" s="210"/>
      <c r="F53" s="278" t="s">
        <v>150</v>
      </c>
    </row>
    <row r="54" spans="1:6" ht="24" customHeight="1" thickBot="1" x14ac:dyDescent="0.25">
      <c r="A54" s="1131"/>
      <c r="B54" s="1134" t="s">
        <v>151</v>
      </c>
      <c r="C54" s="1135"/>
      <c r="D54" s="303" t="s">
        <v>152</v>
      </c>
      <c r="E54" s="279"/>
      <c r="F54" s="280"/>
    </row>
    <row r="55" spans="1:6" ht="24" customHeight="1" x14ac:dyDescent="0.2">
      <c r="A55" s="1139" t="s">
        <v>153</v>
      </c>
      <c r="B55" s="1144" t="s">
        <v>154</v>
      </c>
      <c r="C55" s="1144"/>
      <c r="D55" s="304" t="s">
        <v>2787</v>
      </c>
      <c r="E55" s="216"/>
      <c r="F55" s="217"/>
    </row>
    <row r="56" spans="1:6" ht="24" customHeight="1" x14ac:dyDescent="0.2">
      <c r="A56" s="1140"/>
      <c r="B56" s="1138" t="s">
        <v>155</v>
      </c>
      <c r="C56" s="1138"/>
      <c r="D56" s="305" t="s">
        <v>156</v>
      </c>
      <c r="E56" s="210"/>
      <c r="F56" s="218"/>
    </row>
    <row r="57" spans="1:6" ht="24" customHeight="1" x14ac:dyDescent="0.2">
      <c r="A57" s="1140"/>
      <c r="B57" s="1138" t="s">
        <v>157</v>
      </c>
      <c r="C57" s="1138"/>
      <c r="D57" s="305"/>
      <c r="E57" s="210"/>
      <c r="F57" s="218"/>
    </row>
    <row r="58" spans="1:6" ht="24" customHeight="1" x14ac:dyDescent="0.2">
      <c r="A58" s="1140"/>
      <c r="B58" s="1138" t="s">
        <v>158</v>
      </c>
      <c r="C58" s="1138"/>
      <c r="D58" s="305" t="s">
        <v>159</v>
      </c>
      <c r="E58" s="210"/>
      <c r="F58" s="218"/>
    </row>
    <row r="59" spans="1:6" ht="24" customHeight="1" x14ac:dyDescent="0.2">
      <c r="A59" s="1140"/>
      <c r="B59" s="1124" t="s">
        <v>160</v>
      </c>
      <c r="C59" s="1125"/>
      <c r="D59" s="305"/>
      <c r="E59" s="210"/>
      <c r="F59" s="218"/>
    </row>
    <row r="60" spans="1:6" ht="95" customHeight="1" x14ac:dyDescent="0.15">
      <c r="A60" s="1140"/>
      <c r="B60" s="1128" t="s">
        <v>161</v>
      </c>
      <c r="C60" s="1128"/>
      <c r="D60" s="298" t="s">
        <v>162</v>
      </c>
      <c r="E60" s="210"/>
      <c r="F60" s="218"/>
    </row>
    <row r="61" spans="1:6" ht="57" customHeight="1" x14ac:dyDescent="0.15">
      <c r="A61" s="1131"/>
      <c r="B61" s="1126" t="s">
        <v>163</v>
      </c>
      <c r="C61" s="1127"/>
      <c r="D61" s="300" t="s">
        <v>164</v>
      </c>
      <c r="E61" s="279"/>
      <c r="F61" s="280"/>
    </row>
    <row r="62" spans="1:6" ht="57" customHeight="1" x14ac:dyDescent="0.15">
      <c r="A62" s="1131"/>
      <c r="B62" s="1158" t="s">
        <v>165</v>
      </c>
      <c r="C62" s="1159"/>
      <c r="D62" s="305" t="s">
        <v>166</v>
      </c>
      <c r="E62" s="279"/>
      <c r="F62" s="280"/>
    </row>
    <row r="63" spans="1:6" ht="95" customHeight="1" thickBot="1" x14ac:dyDescent="0.2">
      <c r="A63" s="1141"/>
      <c r="B63" s="1137" t="s">
        <v>167</v>
      </c>
      <c r="C63" s="1137"/>
      <c r="D63" s="299"/>
      <c r="E63" s="220"/>
      <c r="F63" s="221"/>
    </row>
    <row r="64" spans="1:6" ht="32.5" customHeight="1" x14ac:dyDescent="0.2">
      <c r="A64" s="1130" t="s">
        <v>168</v>
      </c>
      <c r="B64" s="1132" t="s">
        <v>169</v>
      </c>
      <c r="C64" s="1133"/>
      <c r="D64" s="289"/>
      <c r="E64" s="213"/>
      <c r="F64" s="277"/>
    </row>
    <row r="65" spans="1:6" ht="32.5" customHeight="1" thickBot="1" x14ac:dyDescent="0.25">
      <c r="A65" s="1131"/>
      <c r="B65" s="1134" t="s">
        <v>170</v>
      </c>
      <c r="C65" s="1135"/>
      <c r="D65" s="303"/>
      <c r="E65" s="279"/>
      <c r="F65" s="280"/>
    </row>
    <row r="66" spans="1:6" ht="41.25" customHeight="1" thickBot="1" x14ac:dyDescent="0.25">
      <c r="A66" s="353" t="s">
        <v>171</v>
      </c>
      <c r="B66" s="1136" t="s">
        <v>172</v>
      </c>
      <c r="C66" s="1136"/>
      <c r="D66" s="354"/>
      <c r="E66" s="355"/>
      <c r="F66" s="356"/>
    </row>
    <row r="67" spans="1:6" ht="74.75" customHeight="1" thickBot="1" x14ac:dyDescent="0.2">
      <c r="A67" s="357" t="s">
        <v>173</v>
      </c>
      <c r="B67" s="1129" t="s">
        <v>174</v>
      </c>
      <c r="C67" s="1129"/>
      <c r="D67" s="306"/>
      <c r="E67" s="222"/>
      <c r="F67" s="223"/>
    </row>
    <row r="68" spans="1:6" ht="15" thickBot="1" x14ac:dyDescent="0.2"/>
    <row r="69" spans="1:6" ht="15" thickBot="1" x14ac:dyDescent="0.2">
      <c r="A69" s="1156" t="s">
        <v>175</v>
      </c>
      <c r="B69" s="1157"/>
    </row>
    <row r="70" spans="1:6" x14ac:dyDescent="0.15">
      <c r="A70" s="211" t="s">
        <v>176</v>
      </c>
      <c r="B70" s="212" t="s">
        <v>177</v>
      </c>
    </row>
    <row r="71" spans="1:6" x14ac:dyDescent="0.15">
      <c r="A71" s="205" t="s">
        <v>178</v>
      </c>
      <c r="B71" s="201" t="s">
        <v>179</v>
      </c>
    </row>
    <row r="72" spans="1:6" x14ac:dyDescent="0.15">
      <c r="A72" s="205" t="s">
        <v>180</v>
      </c>
      <c r="B72" s="201" t="s">
        <v>181</v>
      </c>
    </row>
    <row r="73" spans="1:6" ht="15" thickBot="1" x14ac:dyDescent="0.2">
      <c r="A73" s="206" t="s">
        <v>182</v>
      </c>
      <c r="B73" s="198" t="s">
        <v>183</v>
      </c>
    </row>
  </sheetData>
  <protectedRanges>
    <protectedRange algorithmName="SHA-512" hashValue="9CgZL3hgn6lOIVv1FAH7PuxDLBNaBRYpxOx+1RDQ3+hOdhvJseNTO+UP0xE/mfpV4gvVokTnHxTWXbGALyg7Wg==" saltValue="ThzSk+LWKK9kEJhrgNJyDg==" spinCount="100000" sqref="C3:C4" name="ScoreInfo_1"/>
  </protectedRanges>
  <mergeCells count="50">
    <mergeCell ref="A69:B69"/>
    <mergeCell ref="B28:B32"/>
    <mergeCell ref="B23:B27"/>
    <mergeCell ref="A46:A54"/>
    <mergeCell ref="A55:A63"/>
    <mergeCell ref="B61:C61"/>
    <mergeCell ref="B62:C62"/>
    <mergeCell ref="B48:C48"/>
    <mergeCell ref="B52:C52"/>
    <mergeCell ref="B53:C53"/>
    <mergeCell ref="B54:C54"/>
    <mergeCell ref="B38:C38"/>
    <mergeCell ref="B35:C35"/>
    <mergeCell ref="B58:C58"/>
    <mergeCell ref="B60:C60"/>
    <mergeCell ref="B33:C33"/>
    <mergeCell ref="A2:B2"/>
    <mergeCell ref="A1:D1"/>
    <mergeCell ref="C7:D7"/>
    <mergeCell ref="C8:D8"/>
    <mergeCell ref="B15:B17"/>
    <mergeCell ref="C2:D2"/>
    <mergeCell ref="C3:D3"/>
    <mergeCell ref="C4:D4"/>
    <mergeCell ref="C5:D5"/>
    <mergeCell ref="C6:D6"/>
    <mergeCell ref="A3:A9"/>
    <mergeCell ref="C9:D9"/>
    <mergeCell ref="B10:C10"/>
    <mergeCell ref="B18:B22"/>
    <mergeCell ref="B67:C67"/>
    <mergeCell ref="A64:A65"/>
    <mergeCell ref="B64:C64"/>
    <mergeCell ref="B65:C65"/>
    <mergeCell ref="B66:C66"/>
    <mergeCell ref="B63:C63"/>
    <mergeCell ref="B49:C49"/>
    <mergeCell ref="B59:C59"/>
    <mergeCell ref="B39:B44"/>
    <mergeCell ref="A10:A45"/>
    <mergeCell ref="B46:C46"/>
    <mergeCell ref="B47:C47"/>
    <mergeCell ref="B55:C55"/>
    <mergeCell ref="B56:C56"/>
    <mergeCell ref="B57:C57"/>
    <mergeCell ref="B34:C34"/>
    <mergeCell ref="B36:C36"/>
    <mergeCell ref="B37:C37"/>
    <mergeCell ref="B50:C50"/>
    <mergeCell ref="B51:C51"/>
  </mergeCells>
  <dataValidations disablePrompts="1" count="1">
    <dataValidation type="list" allowBlank="1" showInputMessage="1" showErrorMessage="1" sqref="D11:F13" xr:uid="{C50BD265-B08F-46E3-BCBD-D449CE3C8C64}">
      <formula1>"Low, Moderate, High"</formula1>
    </dataValidation>
  </dataValidations>
  <hyperlinks>
    <hyperlink ref="B70" r:id="rId1" display="https://www.sprs.csd.disa.mil/" xr:uid="{F663D8FE-51D2-4599-904B-12AE294235EE}"/>
    <hyperlink ref="B71" r:id="rId2" location="nist" display="https://www.sprs.csd.disa.mil/faqs.htm - nist" xr:uid="{EEB9121C-4230-478D-8C7F-69D5AB222AEF}"/>
    <hyperlink ref="B72" r:id="rId3" display="https://www.sprs.csd.disa.mil/pdf/NISTSP800-171QuickEntryGuide.pdf" xr:uid="{7DFBDE13-934B-47F8-83A8-B6E0830D7CC4}"/>
    <hyperlink ref="B73" r:id="rId4" display="https://www.archives.gov/cui/registry/category-list" xr:uid="{01203586-1093-4334-B310-7E070596188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AE6AB-FEE3-4376-8E7B-795AE4882DFF}">
  <sheetPr>
    <tabColor theme="6" tint="0.79998168889431442"/>
  </sheetPr>
  <dimension ref="A1:T511"/>
  <sheetViews>
    <sheetView zoomScale="70" zoomScaleNormal="70" workbookViewId="0">
      <selection activeCell="O4" sqref="O4"/>
    </sheetView>
  </sheetViews>
  <sheetFormatPr baseColWidth="10" defaultColWidth="9.3984375" defaultRowHeight="15" x14ac:dyDescent="0.2"/>
  <cols>
    <col min="1" max="1" width="22.59765625" style="111" customWidth="1"/>
    <col min="2" max="2" width="15.19921875" style="111" customWidth="1"/>
    <col min="3" max="3" width="22.19921875" style="111" customWidth="1"/>
    <col min="4" max="4" width="25.19921875" style="151" customWidth="1"/>
    <col min="5" max="5" width="16.3984375" style="151" customWidth="1"/>
    <col min="6" max="6" width="18.796875" style="151" customWidth="1"/>
    <col min="7" max="7" width="12.3984375" style="151" customWidth="1"/>
    <col min="8" max="8" width="55.19921875" style="111" customWidth="1"/>
    <col min="9" max="9" width="60" style="111" customWidth="1"/>
    <col min="10" max="10" width="30.59765625" style="156" customWidth="1"/>
    <col min="11" max="11" width="51.3984375" style="156" customWidth="1"/>
    <col min="12" max="12" width="25.796875" style="156" customWidth="1"/>
    <col min="13" max="13" width="25.19921875" style="153" customWidth="1"/>
    <col min="14" max="14" width="17.796875" style="156" customWidth="1"/>
    <col min="15" max="17" width="9.3984375" style="109"/>
    <col min="18" max="20" width="19.796875" style="109" hidden="1" customWidth="1"/>
    <col min="21" max="16384" width="9.3984375" style="109"/>
  </cols>
  <sheetData>
    <row r="1" spans="1:20" ht="72.5" customHeight="1" thickBot="1" x14ac:dyDescent="0.35">
      <c r="A1" s="996" t="s">
        <v>184</v>
      </c>
      <c r="B1" s="997">
        <f>110+(SUM(N3:N409))</f>
        <v>-1203</v>
      </c>
      <c r="C1" s="1160" t="s">
        <v>185</v>
      </c>
      <c r="D1" s="1161"/>
      <c r="E1" s="1161"/>
      <c r="F1" s="1161"/>
      <c r="G1" s="1161"/>
      <c r="H1" s="1161"/>
      <c r="I1" s="1161"/>
      <c r="J1" s="1161"/>
      <c r="K1" s="1161"/>
      <c r="L1" s="1161"/>
      <c r="M1" s="1161"/>
      <c r="N1" s="1162"/>
      <c r="O1" s="240"/>
    </row>
    <row r="2" spans="1:20" ht="58.5" customHeight="1" thickBot="1" x14ac:dyDescent="0.25">
      <c r="A2" s="478" t="s">
        <v>186</v>
      </c>
      <c r="B2" s="479" t="s">
        <v>187</v>
      </c>
      <c r="C2" s="482" t="s">
        <v>188</v>
      </c>
      <c r="D2" s="478" t="s">
        <v>189</v>
      </c>
      <c r="E2" s="479" t="s">
        <v>190</v>
      </c>
      <c r="F2" s="480" t="s">
        <v>191</v>
      </c>
      <c r="G2" s="481" t="s">
        <v>192</v>
      </c>
      <c r="H2" s="478" t="s">
        <v>193</v>
      </c>
      <c r="I2" s="480" t="s">
        <v>194</v>
      </c>
      <c r="J2" s="485" t="s">
        <v>195</v>
      </c>
      <c r="K2" s="478" t="s">
        <v>196</v>
      </c>
      <c r="L2" s="486" t="s">
        <v>197</v>
      </c>
      <c r="M2" s="483" t="s">
        <v>198</v>
      </c>
      <c r="N2" s="484" t="s">
        <v>199</v>
      </c>
      <c r="R2" s="998" t="s">
        <v>200</v>
      </c>
      <c r="S2" s="998" t="s">
        <v>201</v>
      </c>
      <c r="T2" s="998" t="s">
        <v>202</v>
      </c>
    </row>
    <row r="3" spans="1:20" ht="48" x14ac:dyDescent="0.2">
      <c r="A3" s="131" t="s">
        <v>203</v>
      </c>
      <c r="B3" s="132" t="s">
        <v>204</v>
      </c>
      <c r="C3" s="978" t="s">
        <v>205</v>
      </c>
      <c r="D3" s="979" t="s">
        <v>206</v>
      </c>
      <c r="E3" s="980">
        <v>5</v>
      </c>
      <c r="F3" s="981" t="str">
        <f>IF(E3=0, "", IF(OR(E3=5, E3=3, MID(D3, 4, 2)="L1"), "NOT POA&amp;Mable", "POA&amp;Mable"))</f>
        <v>NOT POA&amp;Mable</v>
      </c>
      <c r="G3" s="999" t="s">
        <v>207</v>
      </c>
      <c r="H3" s="131" t="s">
        <v>208</v>
      </c>
      <c r="I3" s="978" t="s">
        <v>209</v>
      </c>
      <c r="J3" s="982" t="s">
        <v>210</v>
      </c>
      <c r="K3" s="983"/>
      <c r="L3" s="984" t="str">
        <f>IF(AND(L4="Fully Implemented", L5="Fully Implemented", L6="Fully Implemented", L7="Fully Implemented", L8="Fully Implemented", L9="Fully Implemented"), "Fully Implemented", "")</f>
        <v/>
      </c>
      <c r="M3" s="985"/>
      <c r="N3" s="986">
        <f>IF(AND(L4="Fully Implemented", L5="Fully Implemented", L6="Fully Implemented",L7="Fully Implemented",L8="Fully Implemented",L9="Fully Implemented"), 0, -1*E3)</f>
        <v>-5</v>
      </c>
      <c r="R3" s="109">
        <f>IF(N3=0, E3, 0)</f>
        <v>0</v>
      </c>
      <c r="S3" s="109">
        <f>SUM(R3:R76)</f>
        <v>0</v>
      </c>
      <c r="T3" s="109">
        <f>IF(S3=SUM(E3:E76), 100, S3)</f>
        <v>0</v>
      </c>
    </row>
    <row r="4" spans="1:20" ht="16" x14ac:dyDescent="0.2">
      <c r="A4" s="123" t="s">
        <v>203</v>
      </c>
      <c r="B4" s="124" t="s">
        <v>211</v>
      </c>
      <c r="C4" s="770" t="s">
        <v>212</v>
      </c>
      <c r="D4" s="771" t="s">
        <v>206</v>
      </c>
      <c r="E4" s="772"/>
      <c r="F4" s="773"/>
      <c r="G4" s="1000" t="s">
        <v>213</v>
      </c>
      <c r="H4" s="987"/>
      <c r="I4" s="770" t="s">
        <v>214</v>
      </c>
      <c r="J4" s="774"/>
      <c r="K4" s="775"/>
      <c r="L4" s="776" t="s">
        <v>215</v>
      </c>
      <c r="M4" s="777"/>
      <c r="N4" s="778"/>
    </row>
    <row r="5" spans="1:20" ht="16" x14ac:dyDescent="0.2">
      <c r="A5" s="123" t="s">
        <v>203</v>
      </c>
      <c r="B5" s="124" t="s">
        <v>216</v>
      </c>
      <c r="C5" s="770" t="s">
        <v>217</v>
      </c>
      <c r="D5" s="771" t="s">
        <v>206</v>
      </c>
      <c r="E5" s="772"/>
      <c r="F5" s="773"/>
      <c r="G5" s="1000" t="s">
        <v>218</v>
      </c>
      <c r="H5" s="987"/>
      <c r="I5" s="770" t="s">
        <v>219</v>
      </c>
      <c r="J5" s="774"/>
      <c r="K5" s="775"/>
      <c r="L5" s="776" t="s">
        <v>215</v>
      </c>
      <c r="M5" s="777"/>
      <c r="N5" s="778"/>
    </row>
    <row r="6" spans="1:20" ht="32" x14ac:dyDescent="0.2">
      <c r="A6" s="123" t="s">
        <v>203</v>
      </c>
      <c r="B6" s="124" t="s">
        <v>220</v>
      </c>
      <c r="C6" s="770" t="s">
        <v>221</v>
      </c>
      <c r="D6" s="771" t="s">
        <v>206</v>
      </c>
      <c r="E6" s="772"/>
      <c r="F6" s="773"/>
      <c r="G6" s="1000" t="s">
        <v>213</v>
      </c>
      <c r="H6" s="987"/>
      <c r="I6" s="770" t="s">
        <v>222</v>
      </c>
      <c r="J6" s="774"/>
      <c r="K6" s="775"/>
      <c r="L6" s="776" t="s">
        <v>215</v>
      </c>
      <c r="M6" s="777"/>
      <c r="N6" s="778"/>
    </row>
    <row r="7" spans="1:20" ht="16" x14ac:dyDescent="0.2">
      <c r="A7" s="123" t="s">
        <v>203</v>
      </c>
      <c r="B7" s="124" t="s">
        <v>223</v>
      </c>
      <c r="C7" s="770" t="s">
        <v>224</v>
      </c>
      <c r="D7" s="771" t="s">
        <v>206</v>
      </c>
      <c r="E7" s="772"/>
      <c r="F7" s="773"/>
      <c r="G7" s="1000" t="s">
        <v>213</v>
      </c>
      <c r="H7" s="987"/>
      <c r="I7" s="770" t="s">
        <v>225</v>
      </c>
      <c r="J7" s="774"/>
      <c r="K7" s="775"/>
      <c r="L7" s="776" t="s">
        <v>215</v>
      </c>
      <c r="M7" s="777"/>
      <c r="N7" s="778"/>
    </row>
    <row r="8" spans="1:20" ht="32" x14ac:dyDescent="0.2">
      <c r="A8" s="123" t="s">
        <v>203</v>
      </c>
      <c r="B8" s="124" t="s">
        <v>226</v>
      </c>
      <c r="C8" s="770" t="s">
        <v>227</v>
      </c>
      <c r="D8" s="771" t="s">
        <v>206</v>
      </c>
      <c r="E8" s="772"/>
      <c r="F8" s="773"/>
      <c r="G8" s="1000" t="s">
        <v>218</v>
      </c>
      <c r="H8" s="987"/>
      <c r="I8" s="770" t="s">
        <v>228</v>
      </c>
      <c r="J8" s="774"/>
      <c r="K8" s="775"/>
      <c r="L8" s="776" t="s">
        <v>215</v>
      </c>
      <c r="M8" s="777"/>
      <c r="N8" s="778"/>
    </row>
    <row r="9" spans="1:20" ht="33" thickBot="1" x14ac:dyDescent="0.25">
      <c r="A9" s="133" t="s">
        <v>203</v>
      </c>
      <c r="B9" s="134" t="s">
        <v>229</v>
      </c>
      <c r="C9" s="779" t="s">
        <v>230</v>
      </c>
      <c r="D9" s="780" t="s">
        <v>206</v>
      </c>
      <c r="E9" s="781"/>
      <c r="F9" s="782"/>
      <c r="G9" s="1001" t="s">
        <v>218</v>
      </c>
      <c r="H9" s="988"/>
      <c r="I9" s="779" t="s">
        <v>231</v>
      </c>
      <c r="J9" s="783"/>
      <c r="K9" s="784"/>
      <c r="L9" s="785" t="s">
        <v>215</v>
      </c>
      <c r="M9" s="786"/>
      <c r="N9" s="787"/>
    </row>
    <row r="10" spans="1:20" ht="32" x14ac:dyDescent="0.2">
      <c r="A10" s="131" t="s">
        <v>203</v>
      </c>
      <c r="B10" s="132" t="s">
        <v>232</v>
      </c>
      <c r="C10" s="978" t="s">
        <v>233</v>
      </c>
      <c r="D10" s="979" t="s">
        <v>234</v>
      </c>
      <c r="E10" s="980">
        <v>5</v>
      </c>
      <c r="F10" s="981" t="str">
        <f>IF(E10=0, "", IF(OR(E10=5, E10=3, MID(D10, 4, 2)="L1"), "NOT POA&amp;Mable", "POA&amp;Mable"))</f>
        <v>NOT POA&amp;Mable</v>
      </c>
      <c r="G10" s="999" t="s">
        <v>218</v>
      </c>
      <c r="H10" s="131" t="s">
        <v>235</v>
      </c>
      <c r="I10" s="978" t="s">
        <v>236</v>
      </c>
      <c r="J10" s="982" t="s">
        <v>210</v>
      </c>
      <c r="K10" s="983"/>
      <c r="L10" s="984" t="str">
        <f>IF(AND(L11="Fully Implemented", L12="Fully Implemented"), "Fully Implemented", "")</f>
        <v/>
      </c>
      <c r="M10" s="985"/>
      <c r="N10" s="986">
        <f>IF(AND(L11="Fully Implemented", L12="Fully Implemented"), 0, -1*E10)</f>
        <v>-5</v>
      </c>
    </row>
    <row r="11" spans="1:20" ht="32" x14ac:dyDescent="0.2">
      <c r="A11" s="123" t="s">
        <v>203</v>
      </c>
      <c r="B11" s="124" t="s">
        <v>237</v>
      </c>
      <c r="C11" s="770" t="s">
        <v>238</v>
      </c>
      <c r="D11" s="771" t="s">
        <v>234</v>
      </c>
      <c r="E11" s="772"/>
      <c r="F11" s="773"/>
      <c r="G11" s="1000" t="s">
        <v>218</v>
      </c>
      <c r="H11" s="123"/>
      <c r="I11" s="770" t="s">
        <v>239</v>
      </c>
      <c r="J11" s="774"/>
      <c r="K11" s="775"/>
      <c r="L11" s="776" t="s">
        <v>215</v>
      </c>
      <c r="M11" s="777"/>
      <c r="N11" s="778"/>
    </row>
    <row r="12" spans="1:20" ht="33" thickBot="1" x14ac:dyDescent="0.25">
      <c r="A12" s="133" t="s">
        <v>203</v>
      </c>
      <c r="B12" s="134" t="s">
        <v>240</v>
      </c>
      <c r="C12" s="779" t="s">
        <v>241</v>
      </c>
      <c r="D12" s="780" t="s">
        <v>234</v>
      </c>
      <c r="E12" s="781"/>
      <c r="F12" s="782"/>
      <c r="G12" s="1001" t="s">
        <v>218</v>
      </c>
      <c r="H12" s="133"/>
      <c r="I12" s="779" t="s">
        <v>242</v>
      </c>
      <c r="J12" s="783"/>
      <c r="K12" s="784"/>
      <c r="L12" s="785" t="s">
        <v>215</v>
      </c>
      <c r="M12" s="786"/>
      <c r="N12" s="787"/>
      <c r="P12" s="154"/>
      <c r="R12" s="109">
        <f>IF(N12=0, E12, 0)</f>
        <v>0</v>
      </c>
    </row>
    <row r="13" spans="1:20" ht="32" x14ac:dyDescent="0.2">
      <c r="A13" s="131" t="s">
        <v>203</v>
      </c>
      <c r="B13" s="132" t="s">
        <v>243</v>
      </c>
      <c r="C13" s="978" t="s">
        <v>244</v>
      </c>
      <c r="D13" s="979" t="s">
        <v>245</v>
      </c>
      <c r="E13" s="980">
        <v>1</v>
      </c>
      <c r="F13" s="981" t="str">
        <f>IF(E13=0, "", IF(OR(E13=5, E13=3, MID(D13, 4, 2)="L1"), "NOT POA&amp;Mable", "POA&amp;Mable"))</f>
        <v>POA&amp;Mable</v>
      </c>
      <c r="G13" s="999" t="s">
        <v>207</v>
      </c>
      <c r="H13" s="131" t="s">
        <v>246</v>
      </c>
      <c r="I13" s="978" t="s">
        <v>236</v>
      </c>
      <c r="J13" s="982" t="s">
        <v>210</v>
      </c>
      <c r="K13" s="983"/>
      <c r="L13" s="984" t="str">
        <f>IF(AND(L14="Fully Implemented", L15="Fully Implemented", L16="Fully Implemented", L17="Fully Implemented", L18="Fully Implemented"), "Fully Implemented", "")</f>
        <v/>
      </c>
      <c r="M13" s="985"/>
      <c r="N13" s="986">
        <f>IF(AND(L14="Fully Implemented", L15="Fully Implemented", L16="Fully Implemented",L17="Fully Implemented",L18="Fully Implemented"), 0, -1*E13)</f>
        <v>-1</v>
      </c>
    </row>
    <row r="14" spans="1:20" ht="16" x14ac:dyDescent="0.2">
      <c r="A14" s="123" t="s">
        <v>203</v>
      </c>
      <c r="B14" s="124" t="s">
        <v>247</v>
      </c>
      <c r="C14" s="770" t="s">
        <v>248</v>
      </c>
      <c r="D14" s="771" t="s">
        <v>245</v>
      </c>
      <c r="E14" s="772"/>
      <c r="F14" s="773"/>
      <c r="G14" s="1000" t="s">
        <v>213</v>
      </c>
      <c r="H14" s="123"/>
      <c r="I14" s="770" t="s">
        <v>249</v>
      </c>
      <c r="J14" s="774"/>
      <c r="K14" s="775"/>
      <c r="L14" s="776" t="s">
        <v>215</v>
      </c>
      <c r="M14" s="777"/>
      <c r="N14" s="778"/>
    </row>
    <row r="15" spans="1:20" ht="32" x14ac:dyDescent="0.2">
      <c r="A15" s="123" t="s">
        <v>203</v>
      </c>
      <c r="B15" s="124" t="s">
        <v>250</v>
      </c>
      <c r="C15" s="770" t="s">
        <v>251</v>
      </c>
      <c r="D15" s="771" t="s">
        <v>245</v>
      </c>
      <c r="E15" s="772"/>
      <c r="F15" s="773"/>
      <c r="G15" s="1000" t="s">
        <v>218</v>
      </c>
      <c r="H15" s="123"/>
      <c r="I15" s="770" t="s">
        <v>252</v>
      </c>
      <c r="J15" s="774"/>
      <c r="K15" s="775"/>
      <c r="L15" s="776" t="s">
        <v>215</v>
      </c>
      <c r="M15" s="777"/>
      <c r="N15" s="778"/>
      <c r="Q15" s="154"/>
      <c r="R15" s="109">
        <f>IF(N15=0, E15, 0)</f>
        <v>0</v>
      </c>
    </row>
    <row r="16" spans="1:20" ht="48" x14ac:dyDescent="0.2">
      <c r="A16" s="123" t="s">
        <v>203</v>
      </c>
      <c r="B16" s="124" t="s">
        <v>253</v>
      </c>
      <c r="C16" s="770" t="s">
        <v>254</v>
      </c>
      <c r="D16" s="771" t="s">
        <v>245</v>
      </c>
      <c r="E16" s="772"/>
      <c r="F16" s="773"/>
      <c r="G16" s="1000" t="s">
        <v>213</v>
      </c>
      <c r="H16" s="123"/>
      <c r="I16" s="770" t="s">
        <v>255</v>
      </c>
      <c r="J16" s="774"/>
      <c r="K16" s="775"/>
      <c r="L16" s="776" t="s">
        <v>215</v>
      </c>
      <c r="M16" s="777"/>
      <c r="N16" s="778"/>
    </row>
    <row r="17" spans="1:18" ht="16" x14ac:dyDescent="0.2">
      <c r="A17" s="123" t="s">
        <v>203</v>
      </c>
      <c r="B17" s="124" t="s">
        <v>256</v>
      </c>
      <c r="C17" s="770" t="s">
        <v>257</v>
      </c>
      <c r="D17" s="771" t="s">
        <v>245</v>
      </c>
      <c r="E17" s="772"/>
      <c r="F17" s="773"/>
      <c r="G17" s="1000" t="s">
        <v>218</v>
      </c>
      <c r="H17" s="123"/>
      <c r="I17" s="770" t="s">
        <v>258</v>
      </c>
      <c r="J17" s="774"/>
      <c r="K17" s="775"/>
      <c r="L17" s="776" t="s">
        <v>215</v>
      </c>
      <c r="M17" s="777"/>
      <c r="N17" s="778"/>
    </row>
    <row r="18" spans="1:18" ht="49" thickBot="1" x14ac:dyDescent="0.25">
      <c r="A18" s="133" t="s">
        <v>203</v>
      </c>
      <c r="B18" s="134" t="s">
        <v>259</v>
      </c>
      <c r="C18" s="779" t="s">
        <v>260</v>
      </c>
      <c r="D18" s="780" t="s">
        <v>245</v>
      </c>
      <c r="E18" s="781"/>
      <c r="F18" s="782"/>
      <c r="G18" s="1001" t="s">
        <v>218</v>
      </c>
      <c r="H18" s="133"/>
      <c r="I18" s="779" t="s">
        <v>261</v>
      </c>
      <c r="J18" s="783"/>
      <c r="K18" s="784"/>
      <c r="L18" s="785" t="s">
        <v>215</v>
      </c>
      <c r="M18" s="786"/>
      <c r="N18" s="787"/>
    </row>
    <row r="19" spans="1:18" ht="32" x14ac:dyDescent="0.2">
      <c r="A19" s="131" t="s">
        <v>203</v>
      </c>
      <c r="B19" s="132" t="s">
        <v>262</v>
      </c>
      <c r="C19" s="978" t="s">
        <v>263</v>
      </c>
      <c r="D19" s="979" t="s">
        <v>264</v>
      </c>
      <c r="E19" s="980">
        <v>1</v>
      </c>
      <c r="F19" s="981" t="str">
        <f>IF(E19=0, "", IF(OR(E19=5, E19=3, MID(D19, 4, 2)="L1"), "NOT POA&amp;Mable", "POA&amp;Mable"))</f>
        <v>POA&amp;Mable</v>
      </c>
      <c r="G19" s="999" t="s">
        <v>213</v>
      </c>
      <c r="H19" s="131" t="s">
        <v>265</v>
      </c>
      <c r="I19" s="978" t="s">
        <v>236</v>
      </c>
      <c r="J19" s="982" t="s">
        <v>210</v>
      </c>
      <c r="K19" s="983"/>
      <c r="L19" s="984" t="str">
        <f>IF(AND(L20="Fully Implemented", L21="Fully Implemented", L22="Fully Implemented"), "Fully Implemented", "")</f>
        <v/>
      </c>
      <c r="M19" s="985"/>
      <c r="N19" s="986">
        <f>IF(AND(OR(L20="Fully Implemented", L20="Not Permitted"), OR(L21="Fully Implemented", L21="Not Permitted"), OR(L22="Fully Implemented", L22="Not Permitted")), 0, -1*E19)</f>
        <v>-1</v>
      </c>
    </row>
    <row r="20" spans="1:18" ht="32" x14ac:dyDescent="0.2">
      <c r="A20" s="123" t="s">
        <v>203</v>
      </c>
      <c r="B20" s="124" t="s">
        <v>266</v>
      </c>
      <c r="C20" s="770" t="s">
        <v>267</v>
      </c>
      <c r="D20" s="771" t="s">
        <v>264</v>
      </c>
      <c r="E20" s="772"/>
      <c r="F20" s="773"/>
      <c r="G20" s="1000" t="s">
        <v>213</v>
      </c>
      <c r="H20" s="123"/>
      <c r="I20" s="770" t="s">
        <v>268</v>
      </c>
      <c r="J20" s="774"/>
      <c r="K20" s="775"/>
      <c r="L20" s="776" t="s">
        <v>215</v>
      </c>
      <c r="M20" s="777"/>
      <c r="N20" s="778"/>
      <c r="R20" s="109">
        <f>IF(N20=0, E20, 0)</f>
        <v>0</v>
      </c>
    </row>
    <row r="21" spans="1:18" ht="32" x14ac:dyDescent="0.2">
      <c r="A21" s="123" t="s">
        <v>203</v>
      </c>
      <c r="B21" s="124" t="s">
        <v>269</v>
      </c>
      <c r="C21" s="770" t="s">
        <v>270</v>
      </c>
      <c r="D21" s="771" t="s">
        <v>264</v>
      </c>
      <c r="E21" s="772"/>
      <c r="F21" s="773"/>
      <c r="G21" s="1000" t="s">
        <v>213</v>
      </c>
      <c r="H21" s="123"/>
      <c r="I21" s="770" t="s">
        <v>271</v>
      </c>
      <c r="J21" s="774"/>
      <c r="K21" s="775"/>
      <c r="L21" s="776" t="s">
        <v>215</v>
      </c>
      <c r="M21" s="777"/>
      <c r="N21" s="778"/>
    </row>
    <row r="22" spans="1:18" ht="49" thickBot="1" x14ac:dyDescent="0.25">
      <c r="A22" s="133" t="s">
        <v>203</v>
      </c>
      <c r="B22" s="134" t="s">
        <v>272</v>
      </c>
      <c r="C22" s="779" t="s">
        <v>273</v>
      </c>
      <c r="D22" s="780" t="s">
        <v>264</v>
      </c>
      <c r="E22" s="781"/>
      <c r="F22" s="782"/>
      <c r="G22" s="1001" t="s">
        <v>213</v>
      </c>
      <c r="H22" s="133"/>
      <c r="I22" s="779" t="s">
        <v>274</v>
      </c>
      <c r="J22" s="783"/>
      <c r="K22" s="784"/>
      <c r="L22" s="785" t="s">
        <v>215</v>
      </c>
      <c r="M22" s="786"/>
      <c r="N22" s="787"/>
    </row>
    <row r="23" spans="1:18" ht="32" x14ac:dyDescent="0.2">
      <c r="A23" s="131" t="s">
        <v>203</v>
      </c>
      <c r="B23" s="132" t="s">
        <v>275</v>
      </c>
      <c r="C23" s="978" t="s">
        <v>276</v>
      </c>
      <c r="D23" s="979" t="s">
        <v>277</v>
      </c>
      <c r="E23" s="980">
        <v>3</v>
      </c>
      <c r="F23" s="981" t="str">
        <f>IF(E23=0, "", IF(OR(E23=5, E23=3, MID(D23, 4, 2)="L1"), "NOT POA&amp;Mable", "POA&amp;Mable"))</f>
        <v>NOT POA&amp;Mable</v>
      </c>
      <c r="G23" s="999" t="s">
        <v>218</v>
      </c>
      <c r="H23" s="131" t="s">
        <v>278</v>
      </c>
      <c r="I23" s="978" t="s">
        <v>236</v>
      </c>
      <c r="J23" s="982" t="s">
        <v>210</v>
      </c>
      <c r="K23" s="983"/>
      <c r="L23" s="984" t="str">
        <f>IF(AND(L24="Fully Implemented", L25="Fully Implemented", L26="Fully Implemented", L27="Fully Implemented"), "Fully Implemented", "")</f>
        <v/>
      </c>
      <c r="M23" s="985"/>
      <c r="N23" s="986">
        <f>IF(AND(L24="Fully Implemented", L25="Fully Implemented", L26="Fully Implemented",L27="Fully Implemented"), 0, -1*E23)</f>
        <v>-3</v>
      </c>
      <c r="R23" s="109">
        <f>IF(N23=0, E23, 0)</f>
        <v>0</v>
      </c>
    </row>
    <row r="24" spans="1:18" ht="16" x14ac:dyDescent="0.2">
      <c r="A24" s="123" t="s">
        <v>203</v>
      </c>
      <c r="B24" s="124" t="s">
        <v>279</v>
      </c>
      <c r="C24" s="770" t="s">
        <v>280</v>
      </c>
      <c r="D24" s="771" t="s">
        <v>277</v>
      </c>
      <c r="E24" s="772"/>
      <c r="F24" s="773"/>
      <c r="G24" s="1000" t="s">
        <v>218</v>
      </c>
      <c r="H24" s="123"/>
      <c r="I24" s="770" t="s">
        <v>281</v>
      </c>
      <c r="J24" s="774"/>
      <c r="K24" s="775"/>
      <c r="L24" s="776" t="s">
        <v>215</v>
      </c>
      <c r="M24" s="777"/>
      <c r="N24" s="778"/>
      <c r="R24" s="109">
        <f>IF(N24=0, E24, 0)</f>
        <v>0</v>
      </c>
    </row>
    <row r="25" spans="1:18" ht="32" x14ac:dyDescent="0.2">
      <c r="A25" s="123" t="s">
        <v>203</v>
      </c>
      <c r="B25" s="124" t="s">
        <v>282</v>
      </c>
      <c r="C25" s="770" t="s">
        <v>283</v>
      </c>
      <c r="D25" s="771" t="s">
        <v>277</v>
      </c>
      <c r="E25" s="772"/>
      <c r="F25" s="773"/>
      <c r="G25" s="1000" t="s">
        <v>218</v>
      </c>
      <c r="H25" s="123"/>
      <c r="I25" s="770" t="s">
        <v>284</v>
      </c>
      <c r="J25" s="774"/>
      <c r="K25" s="775"/>
      <c r="L25" s="776" t="s">
        <v>215</v>
      </c>
      <c r="M25" s="777"/>
      <c r="N25" s="778"/>
    </row>
    <row r="26" spans="1:18" ht="16" x14ac:dyDescent="0.2">
      <c r="A26" s="123" t="s">
        <v>203</v>
      </c>
      <c r="B26" s="124" t="s">
        <v>285</v>
      </c>
      <c r="C26" s="770" t="s">
        <v>286</v>
      </c>
      <c r="D26" s="771" t="s">
        <v>277</v>
      </c>
      <c r="E26" s="772"/>
      <c r="F26" s="773"/>
      <c r="G26" s="1000" t="s">
        <v>218</v>
      </c>
      <c r="H26" s="123"/>
      <c r="I26" s="770" t="s">
        <v>287</v>
      </c>
      <c r="J26" s="774"/>
      <c r="K26" s="775"/>
      <c r="L26" s="776" t="s">
        <v>215</v>
      </c>
      <c r="M26" s="777"/>
      <c r="N26" s="778"/>
    </row>
    <row r="27" spans="1:18" ht="33" thickBot="1" x14ac:dyDescent="0.25">
      <c r="A27" s="133" t="s">
        <v>203</v>
      </c>
      <c r="B27" s="134" t="s">
        <v>288</v>
      </c>
      <c r="C27" s="779" t="s">
        <v>289</v>
      </c>
      <c r="D27" s="780" t="s">
        <v>277</v>
      </c>
      <c r="E27" s="781"/>
      <c r="F27" s="782"/>
      <c r="G27" s="1001" t="s">
        <v>218</v>
      </c>
      <c r="H27" s="133"/>
      <c r="I27" s="779" t="s">
        <v>290</v>
      </c>
      <c r="J27" s="783"/>
      <c r="K27" s="784"/>
      <c r="L27" s="785" t="s">
        <v>215</v>
      </c>
      <c r="M27" s="786"/>
      <c r="N27" s="787"/>
    </row>
    <row r="28" spans="1:18" ht="32" x14ac:dyDescent="0.2">
      <c r="A28" s="131" t="s">
        <v>203</v>
      </c>
      <c r="B28" s="132" t="s">
        <v>291</v>
      </c>
      <c r="C28" s="978" t="s">
        <v>292</v>
      </c>
      <c r="D28" s="979" t="s">
        <v>293</v>
      </c>
      <c r="E28" s="980">
        <v>1</v>
      </c>
      <c r="F28" s="981" t="str">
        <f>IF(E28=0, "", IF(OR(E28=5, E28=3, MID(D28, 4, 2)="L1"), "NOT POA&amp;Mable", "POA&amp;Mable"))</f>
        <v>POA&amp;Mable</v>
      </c>
      <c r="G28" s="999" t="s">
        <v>218</v>
      </c>
      <c r="H28" s="131" t="s">
        <v>294</v>
      </c>
      <c r="I28" s="978" t="s">
        <v>236</v>
      </c>
      <c r="J28" s="982" t="s">
        <v>210</v>
      </c>
      <c r="K28" s="983"/>
      <c r="L28" s="984" t="str">
        <f>IF(AND(L29="Fully Implemented", L30="Fully Implemented"), "Fully Implemented", "")</f>
        <v/>
      </c>
      <c r="M28" s="985"/>
      <c r="N28" s="986">
        <f>IF(AND(L29="Fully Implemented", L30="Fully Implemented"), 0, -1*E28)</f>
        <v>-1</v>
      </c>
      <c r="R28" s="109">
        <f>IF(N28=0, E28, 0)</f>
        <v>0</v>
      </c>
    </row>
    <row r="29" spans="1:18" ht="16" x14ac:dyDescent="0.2">
      <c r="A29" s="123" t="s">
        <v>203</v>
      </c>
      <c r="B29" s="124" t="s">
        <v>295</v>
      </c>
      <c r="C29" s="770" t="s">
        <v>296</v>
      </c>
      <c r="D29" s="771" t="s">
        <v>293</v>
      </c>
      <c r="E29" s="772"/>
      <c r="F29" s="773"/>
      <c r="G29" s="1000" t="s">
        <v>218</v>
      </c>
      <c r="H29" s="123"/>
      <c r="I29" s="770" t="s">
        <v>297</v>
      </c>
      <c r="J29" s="774"/>
      <c r="K29" s="775"/>
      <c r="L29" s="776" t="s">
        <v>215</v>
      </c>
      <c r="M29" s="777"/>
      <c r="N29" s="778"/>
    </row>
    <row r="30" spans="1:18" ht="33" thickBot="1" x14ac:dyDescent="0.25">
      <c r="A30" s="133" t="s">
        <v>203</v>
      </c>
      <c r="B30" s="134" t="s">
        <v>298</v>
      </c>
      <c r="C30" s="779" t="s">
        <v>299</v>
      </c>
      <c r="D30" s="780" t="s">
        <v>293</v>
      </c>
      <c r="E30" s="781"/>
      <c r="F30" s="782"/>
      <c r="G30" s="1001" t="s">
        <v>218</v>
      </c>
      <c r="H30" s="133"/>
      <c r="I30" s="779" t="s">
        <v>300</v>
      </c>
      <c r="J30" s="783"/>
      <c r="K30" s="784"/>
      <c r="L30" s="785" t="s">
        <v>215</v>
      </c>
      <c r="M30" s="786"/>
      <c r="N30" s="787"/>
    </row>
    <row r="31" spans="1:18" ht="48" x14ac:dyDescent="0.2">
      <c r="A31" s="131" t="s">
        <v>203</v>
      </c>
      <c r="B31" s="132" t="s">
        <v>301</v>
      </c>
      <c r="C31" s="978" t="s">
        <v>302</v>
      </c>
      <c r="D31" s="979" t="s">
        <v>303</v>
      </c>
      <c r="E31" s="980">
        <v>1</v>
      </c>
      <c r="F31" s="981" t="str">
        <f>IF(E31=0, "", IF(OR(E31=5, E31=3, MID(D31, 4, 2)="L1"), "NOT POA&amp;Mable", "POA&amp;Mable"))</f>
        <v>POA&amp;Mable</v>
      </c>
      <c r="G31" s="999" t="s">
        <v>218</v>
      </c>
      <c r="H31" s="131" t="s">
        <v>304</v>
      </c>
      <c r="I31" s="978" t="s">
        <v>236</v>
      </c>
      <c r="J31" s="982" t="s">
        <v>210</v>
      </c>
      <c r="K31" s="983"/>
      <c r="L31" s="984" t="str">
        <f>IF(AND(L32="Fully Implemented", L33="Fully Implemented", L34="Fully Implemented", L35="Fully Implemented"), "Fully Implemented", "")</f>
        <v/>
      </c>
      <c r="M31" s="985"/>
      <c r="N31" s="986">
        <f>IF(AND(L32="Fully Implemented", L33="Fully Implemented", L34="Fully Implemented",L35="Fully Implemented"), 0, -1*E31)</f>
        <v>-1</v>
      </c>
      <c r="R31" s="109">
        <f>IF(N31=0, E31, 0)</f>
        <v>0</v>
      </c>
    </row>
    <row r="32" spans="1:18" ht="16" x14ac:dyDescent="0.2">
      <c r="A32" s="123" t="s">
        <v>203</v>
      </c>
      <c r="B32" s="124" t="s">
        <v>305</v>
      </c>
      <c r="C32" s="770" t="s">
        <v>306</v>
      </c>
      <c r="D32" s="771" t="s">
        <v>303</v>
      </c>
      <c r="E32" s="772"/>
      <c r="F32" s="773"/>
      <c r="G32" s="1000" t="s">
        <v>218</v>
      </c>
      <c r="H32" s="123"/>
      <c r="I32" s="770" t="s">
        <v>307</v>
      </c>
      <c r="J32" s="774"/>
      <c r="K32" s="775"/>
      <c r="L32" s="776" t="s">
        <v>215</v>
      </c>
      <c r="M32" s="777"/>
      <c r="N32" s="778"/>
    </row>
    <row r="33" spans="1:18" ht="16" x14ac:dyDescent="0.2">
      <c r="A33" s="123" t="s">
        <v>203</v>
      </c>
      <c r="B33" s="124" t="s">
        <v>308</v>
      </c>
      <c r="C33" s="770" t="s">
        <v>309</v>
      </c>
      <c r="D33" s="771" t="s">
        <v>303</v>
      </c>
      <c r="E33" s="772"/>
      <c r="F33" s="773"/>
      <c r="G33" s="1000" t="s">
        <v>218</v>
      </c>
      <c r="H33" s="123"/>
      <c r="I33" s="770" t="s">
        <v>310</v>
      </c>
      <c r="J33" s="774"/>
      <c r="K33" s="775"/>
      <c r="L33" s="776" t="s">
        <v>215</v>
      </c>
      <c r="M33" s="777"/>
      <c r="N33" s="778"/>
    </row>
    <row r="34" spans="1:18" ht="32" x14ac:dyDescent="0.2">
      <c r="A34" s="123" t="s">
        <v>203</v>
      </c>
      <c r="B34" s="124" t="s">
        <v>311</v>
      </c>
      <c r="C34" s="770" t="s">
        <v>312</v>
      </c>
      <c r="D34" s="771" t="s">
        <v>303</v>
      </c>
      <c r="E34" s="772"/>
      <c r="F34" s="773"/>
      <c r="G34" s="1000" t="s">
        <v>218</v>
      </c>
      <c r="H34" s="123"/>
      <c r="I34" s="770" t="s">
        <v>313</v>
      </c>
      <c r="J34" s="774"/>
      <c r="K34" s="775"/>
      <c r="L34" s="776" t="s">
        <v>215</v>
      </c>
      <c r="M34" s="777"/>
      <c r="N34" s="778"/>
    </row>
    <row r="35" spans="1:18" ht="17" thickBot="1" x14ac:dyDescent="0.25">
      <c r="A35" s="133" t="s">
        <v>203</v>
      </c>
      <c r="B35" s="134" t="s">
        <v>314</v>
      </c>
      <c r="C35" s="779" t="s">
        <v>315</v>
      </c>
      <c r="D35" s="780" t="s">
        <v>303</v>
      </c>
      <c r="E35" s="781"/>
      <c r="F35" s="782"/>
      <c r="G35" s="1001" t="s">
        <v>218</v>
      </c>
      <c r="H35" s="133"/>
      <c r="I35" s="779" t="s">
        <v>316</v>
      </c>
      <c r="J35" s="783"/>
      <c r="K35" s="784"/>
      <c r="L35" s="785" t="s">
        <v>215</v>
      </c>
      <c r="M35" s="786"/>
      <c r="N35" s="787"/>
    </row>
    <row r="36" spans="1:18" ht="16" x14ac:dyDescent="0.2">
      <c r="A36" s="131" t="s">
        <v>203</v>
      </c>
      <c r="B36" s="132" t="s">
        <v>317</v>
      </c>
      <c r="C36" s="978" t="s">
        <v>318</v>
      </c>
      <c r="D36" s="979" t="s">
        <v>319</v>
      </c>
      <c r="E36" s="980">
        <v>1</v>
      </c>
      <c r="F36" s="981" t="str">
        <f t="shared" ref="F36:F99" si="0">IF(E36=0, "", IF(OR(E36=5, E36=3, MID(D36, 4, 2)="L1"), "NOT POA&amp;Mable", "POA&amp;Mable"))</f>
        <v>POA&amp;Mable</v>
      </c>
      <c r="G36" s="999" t="s">
        <v>213</v>
      </c>
      <c r="H36" s="131" t="s">
        <v>320</v>
      </c>
      <c r="I36" s="978" t="s">
        <v>236</v>
      </c>
      <c r="J36" s="982" t="s">
        <v>210</v>
      </c>
      <c r="K36" s="989"/>
      <c r="L36" s="984" t="str">
        <f>IF(AND(L37="Fully Implemented", L38="Fully Implemented"), "Fully Implemented", "")</f>
        <v/>
      </c>
      <c r="M36" s="990"/>
      <c r="N36" s="986">
        <f>IF(AND(L37="Fully Implemented", L38="Fully Implemented"), 0, -1*E36)</f>
        <v>-1</v>
      </c>
    </row>
    <row r="37" spans="1:18" ht="16" x14ac:dyDescent="0.2">
      <c r="A37" s="123" t="s">
        <v>203</v>
      </c>
      <c r="B37" s="124" t="s">
        <v>321</v>
      </c>
      <c r="C37" s="770" t="s">
        <v>322</v>
      </c>
      <c r="D37" s="771" t="s">
        <v>319</v>
      </c>
      <c r="E37" s="772"/>
      <c r="F37" s="773" t="str">
        <f t="shared" si="0"/>
        <v/>
      </c>
      <c r="G37" s="1000" t="s">
        <v>213</v>
      </c>
      <c r="H37" s="123"/>
      <c r="I37" s="770" t="s">
        <v>323</v>
      </c>
      <c r="J37" s="774"/>
      <c r="K37" s="775"/>
      <c r="L37" s="776" t="s">
        <v>215</v>
      </c>
      <c r="M37" s="777"/>
      <c r="N37" s="778"/>
    </row>
    <row r="38" spans="1:18" ht="33" thickBot="1" x14ac:dyDescent="0.25">
      <c r="A38" s="133" t="s">
        <v>203</v>
      </c>
      <c r="B38" s="134" t="s">
        <v>324</v>
      </c>
      <c r="C38" s="779" t="s">
        <v>325</v>
      </c>
      <c r="D38" s="780" t="s">
        <v>319</v>
      </c>
      <c r="E38" s="781"/>
      <c r="F38" s="782" t="str">
        <f t="shared" si="0"/>
        <v/>
      </c>
      <c r="G38" s="1001" t="s">
        <v>213</v>
      </c>
      <c r="H38" s="133"/>
      <c r="I38" s="779" t="s">
        <v>326</v>
      </c>
      <c r="J38" s="783"/>
      <c r="K38" s="784"/>
      <c r="L38" s="785" t="s">
        <v>215</v>
      </c>
      <c r="M38" s="786"/>
      <c r="N38" s="787"/>
      <c r="R38" s="109">
        <f>IF(N38=0, E38, 0)</f>
        <v>0</v>
      </c>
    </row>
    <row r="39" spans="1:18" ht="32" x14ac:dyDescent="0.2">
      <c r="A39" s="131" t="s">
        <v>203</v>
      </c>
      <c r="B39" s="132" t="s">
        <v>327</v>
      </c>
      <c r="C39" s="978" t="s">
        <v>328</v>
      </c>
      <c r="D39" s="979" t="s">
        <v>329</v>
      </c>
      <c r="E39" s="980">
        <v>1</v>
      </c>
      <c r="F39" s="981" t="str">
        <f t="shared" si="0"/>
        <v>POA&amp;Mable</v>
      </c>
      <c r="G39" s="999" t="s">
        <v>213</v>
      </c>
      <c r="H39" s="131" t="s">
        <v>330</v>
      </c>
      <c r="I39" s="978" t="s">
        <v>236</v>
      </c>
      <c r="J39" s="982" t="s">
        <v>210</v>
      </c>
      <c r="K39" s="983"/>
      <c r="L39" s="984" t="str">
        <f>IF(AND(L40="Fully Implemented", L41="Fully Implemented"), "Fully Implemented", "")</f>
        <v/>
      </c>
      <c r="M39" s="991"/>
      <c r="N39" s="986">
        <f>IF(AND(L40="Fully Implemented", L41="Fully Implemented"), 0, -1*E39)</f>
        <v>-1</v>
      </c>
    </row>
    <row r="40" spans="1:18" ht="48" x14ac:dyDescent="0.2">
      <c r="A40" s="123" t="s">
        <v>203</v>
      </c>
      <c r="B40" s="124" t="s">
        <v>331</v>
      </c>
      <c r="C40" s="770" t="s">
        <v>332</v>
      </c>
      <c r="D40" s="771" t="s">
        <v>329</v>
      </c>
      <c r="E40" s="772"/>
      <c r="F40" s="773" t="str">
        <f t="shared" si="0"/>
        <v/>
      </c>
      <c r="G40" s="1000" t="s">
        <v>213</v>
      </c>
      <c r="H40" s="123"/>
      <c r="I40" s="770" t="s">
        <v>333</v>
      </c>
      <c r="J40" s="774"/>
      <c r="K40" s="775"/>
      <c r="L40" s="776" t="s">
        <v>215</v>
      </c>
      <c r="M40" s="777"/>
      <c r="N40" s="778"/>
    </row>
    <row r="41" spans="1:18" ht="17" thickBot="1" x14ac:dyDescent="0.25">
      <c r="A41" s="133" t="s">
        <v>203</v>
      </c>
      <c r="B41" s="134" t="s">
        <v>334</v>
      </c>
      <c r="C41" s="779" t="s">
        <v>335</v>
      </c>
      <c r="D41" s="780" t="s">
        <v>329</v>
      </c>
      <c r="E41" s="781"/>
      <c r="F41" s="782" t="str">
        <f t="shared" si="0"/>
        <v/>
      </c>
      <c r="G41" s="1001" t="s">
        <v>213</v>
      </c>
      <c r="H41" s="133"/>
      <c r="I41" s="779" t="s">
        <v>336</v>
      </c>
      <c r="J41" s="783"/>
      <c r="K41" s="784"/>
      <c r="L41" s="785" t="s">
        <v>215</v>
      </c>
      <c r="M41" s="786"/>
      <c r="N41" s="787"/>
      <c r="R41" s="109">
        <f>IF(N41=0, E41, 0)</f>
        <v>0</v>
      </c>
    </row>
    <row r="42" spans="1:18" ht="32" x14ac:dyDescent="0.2">
      <c r="A42" s="131" t="s">
        <v>203</v>
      </c>
      <c r="B42" s="132" t="s">
        <v>337</v>
      </c>
      <c r="C42" s="978" t="s">
        <v>338</v>
      </c>
      <c r="D42" s="979" t="s">
        <v>339</v>
      </c>
      <c r="E42" s="980">
        <v>1</v>
      </c>
      <c r="F42" s="981" t="str">
        <f t="shared" si="0"/>
        <v>POA&amp;Mable</v>
      </c>
      <c r="G42" s="999" t="s">
        <v>213</v>
      </c>
      <c r="H42" s="131" t="s">
        <v>340</v>
      </c>
      <c r="I42" s="978" t="s">
        <v>236</v>
      </c>
      <c r="J42" s="982" t="s">
        <v>210</v>
      </c>
      <c r="K42" s="983"/>
      <c r="L42" s="984" t="str">
        <f>IF(AND(L43="Fully Implemented", L44="Fully Implemented", L45="Fully Implemented"), "Fully Implemented", "")</f>
        <v/>
      </c>
      <c r="M42" s="991"/>
      <c r="N42" s="986">
        <f>IF(AND(OR(L43="Fully Implemented", L43="Not Permitted"), OR(L44="Fully Implemented", L44="Not Permitted"), OR(L45="Fully Implemented", L45="Not Permitted")), 0, -1*E42)</f>
        <v>-1</v>
      </c>
      <c r="R42" s="109">
        <f>IF(N42=0, E42, 0)</f>
        <v>0</v>
      </c>
    </row>
    <row r="43" spans="1:18" ht="32" x14ac:dyDescent="0.2">
      <c r="A43" s="123" t="s">
        <v>203</v>
      </c>
      <c r="B43" s="124" t="s">
        <v>341</v>
      </c>
      <c r="C43" s="770" t="s">
        <v>342</v>
      </c>
      <c r="D43" s="771" t="s">
        <v>339</v>
      </c>
      <c r="E43" s="772"/>
      <c r="F43" s="773" t="str">
        <f t="shared" si="0"/>
        <v/>
      </c>
      <c r="G43" s="1000" t="s">
        <v>213</v>
      </c>
      <c r="H43" s="123"/>
      <c r="I43" s="770" t="s">
        <v>343</v>
      </c>
      <c r="J43" s="774"/>
      <c r="K43" s="775"/>
      <c r="L43" s="776" t="s">
        <v>215</v>
      </c>
      <c r="M43" s="777"/>
      <c r="N43" s="778"/>
    </row>
    <row r="44" spans="1:18" ht="32" x14ac:dyDescent="0.2">
      <c r="A44" s="123" t="s">
        <v>203</v>
      </c>
      <c r="B44" s="124" t="s">
        <v>344</v>
      </c>
      <c r="C44" s="770" t="s">
        <v>345</v>
      </c>
      <c r="D44" s="771" t="s">
        <v>339</v>
      </c>
      <c r="E44" s="772"/>
      <c r="F44" s="773" t="str">
        <f t="shared" si="0"/>
        <v/>
      </c>
      <c r="G44" s="1000" t="s">
        <v>213</v>
      </c>
      <c r="H44" s="123"/>
      <c r="I44" s="770" t="s">
        <v>346</v>
      </c>
      <c r="J44" s="774"/>
      <c r="K44" s="775"/>
      <c r="L44" s="776" t="s">
        <v>215</v>
      </c>
      <c r="M44" s="777"/>
      <c r="N44" s="778"/>
    </row>
    <row r="45" spans="1:18" ht="33" thickBot="1" x14ac:dyDescent="0.25">
      <c r="A45" s="133" t="s">
        <v>203</v>
      </c>
      <c r="B45" s="134" t="s">
        <v>347</v>
      </c>
      <c r="C45" s="779" t="s">
        <v>348</v>
      </c>
      <c r="D45" s="780" t="s">
        <v>339</v>
      </c>
      <c r="E45" s="781"/>
      <c r="F45" s="782" t="str">
        <f t="shared" si="0"/>
        <v/>
      </c>
      <c r="G45" s="1001" t="s">
        <v>213</v>
      </c>
      <c r="H45" s="133"/>
      <c r="I45" s="779" t="s">
        <v>349</v>
      </c>
      <c r="J45" s="783"/>
      <c r="K45" s="784"/>
      <c r="L45" s="785" t="s">
        <v>215</v>
      </c>
      <c r="M45" s="786"/>
      <c r="N45" s="787"/>
    </row>
    <row r="46" spans="1:18" ht="32" x14ac:dyDescent="0.2">
      <c r="A46" s="131" t="s">
        <v>203</v>
      </c>
      <c r="B46" s="132" t="s">
        <v>350</v>
      </c>
      <c r="C46" s="978" t="s">
        <v>351</v>
      </c>
      <c r="D46" s="979" t="s">
        <v>352</v>
      </c>
      <c r="E46" s="980">
        <v>1</v>
      </c>
      <c r="F46" s="981" t="str">
        <f t="shared" si="0"/>
        <v>POA&amp;Mable</v>
      </c>
      <c r="G46" s="999" t="s">
        <v>207</v>
      </c>
      <c r="H46" s="131" t="s">
        <v>353</v>
      </c>
      <c r="I46" s="978" t="s">
        <v>236</v>
      </c>
      <c r="J46" s="982" t="s">
        <v>210</v>
      </c>
      <c r="K46" s="983"/>
      <c r="L46" s="984" t="str">
        <f>IF(AND(L47="Fully Implemented", L48="Fully Implemented"), "Fully Implemented", "")</f>
        <v/>
      </c>
      <c r="M46" s="991"/>
      <c r="N46" s="986">
        <f>IF(AND(L47="Fully Implemented", L48="Fully Implemented"), 0, -1*E46)</f>
        <v>-1</v>
      </c>
      <c r="R46" s="109">
        <f>IF(N46=0, E46, 0)</f>
        <v>0</v>
      </c>
    </row>
    <row r="47" spans="1:18" ht="16" x14ac:dyDescent="0.2">
      <c r="A47" s="123" t="s">
        <v>203</v>
      </c>
      <c r="B47" s="124" t="s">
        <v>354</v>
      </c>
      <c r="C47" s="770" t="s">
        <v>355</v>
      </c>
      <c r="D47" s="771" t="s">
        <v>352</v>
      </c>
      <c r="E47" s="772"/>
      <c r="F47" s="773" t="str">
        <f t="shared" si="0"/>
        <v/>
      </c>
      <c r="G47" s="1000" t="s">
        <v>213</v>
      </c>
      <c r="H47" s="123"/>
      <c r="I47" s="770" t="s">
        <v>356</v>
      </c>
      <c r="J47" s="774"/>
      <c r="K47" s="775"/>
      <c r="L47" s="776" t="s">
        <v>215</v>
      </c>
      <c r="M47" s="777"/>
      <c r="N47" s="778"/>
    </row>
    <row r="48" spans="1:18" ht="33" thickBot="1" x14ac:dyDescent="0.25">
      <c r="A48" s="133" t="s">
        <v>203</v>
      </c>
      <c r="B48" s="134" t="s">
        <v>357</v>
      </c>
      <c r="C48" s="779" t="s">
        <v>358</v>
      </c>
      <c r="D48" s="780" t="s">
        <v>352</v>
      </c>
      <c r="E48" s="781"/>
      <c r="F48" s="782" t="str">
        <f t="shared" si="0"/>
        <v/>
      </c>
      <c r="G48" s="1001" t="s">
        <v>218</v>
      </c>
      <c r="H48" s="133"/>
      <c r="I48" s="779" t="s">
        <v>359</v>
      </c>
      <c r="J48" s="783"/>
      <c r="K48" s="784"/>
      <c r="L48" s="785" t="s">
        <v>215</v>
      </c>
      <c r="M48" s="786"/>
      <c r="N48" s="787"/>
    </row>
    <row r="49" spans="1:18" ht="32" x14ac:dyDescent="0.2">
      <c r="A49" s="131" t="s">
        <v>203</v>
      </c>
      <c r="B49" s="132" t="s">
        <v>360</v>
      </c>
      <c r="C49" s="978" t="s">
        <v>361</v>
      </c>
      <c r="D49" s="979" t="s">
        <v>362</v>
      </c>
      <c r="E49" s="980">
        <v>5</v>
      </c>
      <c r="F49" s="981" t="str">
        <f t="shared" si="0"/>
        <v>NOT POA&amp;Mable</v>
      </c>
      <c r="G49" s="999" t="s">
        <v>207</v>
      </c>
      <c r="H49" s="131" t="s">
        <v>363</v>
      </c>
      <c r="I49" s="978" t="s">
        <v>236</v>
      </c>
      <c r="J49" s="992" t="s">
        <v>364</v>
      </c>
      <c r="K49" s="993"/>
      <c r="L49" s="984" t="str">
        <f>IF(AND(L50="Fully Implemented", L51="Fully Implemented", L52="Fully Implemented", L53="Fully Implemented"), "Fully Implemented", "")</f>
        <v/>
      </c>
      <c r="M49" s="991"/>
      <c r="N49" s="986">
        <f>IF(AND(OR(L50="Fully Implemented", L50="Not Permitted"), OR(L51="Fully Implemented", L51="Not Permitted"), OR(L52="Fully Implemented", L52="Not Permitted"), OR(L53="Fully Implemented", L53="Not Permitted")), 0, -1*E49)</f>
        <v>-5</v>
      </c>
    </row>
    <row r="50" spans="1:18" ht="16" x14ac:dyDescent="0.2">
      <c r="A50" s="123" t="s">
        <v>203</v>
      </c>
      <c r="B50" s="124" t="s">
        <v>365</v>
      </c>
      <c r="C50" s="770" t="s">
        <v>366</v>
      </c>
      <c r="D50" s="771" t="s">
        <v>362</v>
      </c>
      <c r="E50" s="772"/>
      <c r="F50" s="773" t="str">
        <f t="shared" si="0"/>
        <v/>
      </c>
      <c r="G50" s="1000" t="s">
        <v>213</v>
      </c>
      <c r="H50" s="123"/>
      <c r="I50" s="770" t="s">
        <v>367</v>
      </c>
      <c r="J50" s="774"/>
      <c r="K50" s="775"/>
      <c r="L50" s="776" t="s">
        <v>215</v>
      </c>
      <c r="M50" s="777"/>
      <c r="N50" s="778"/>
      <c r="R50" s="109">
        <f>IF(N50=0, E50, 0)</f>
        <v>0</v>
      </c>
    </row>
    <row r="51" spans="1:18" ht="16" x14ac:dyDescent="0.2">
      <c r="A51" s="123" t="s">
        <v>203</v>
      </c>
      <c r="B51" s="124" t="s">
        <v>368</v>
      </c>
      <c r="C51" s="770" t="s">
        <v>369</v>
      </c>
      <c r="D51" s="771" t="s">
        <v>362</v>
      </c>
      <c r="E51" s="772"/>
      <c r="F51" s="773" t="str">
        <f t="shared" si="0"/>
        <v/>
      </c>
      <c r="G51" s="1000" t="s">
        <v>218</v>
      </c>
      <c r="H51" s="123"/>
      <c r="I51" s="770" t="s">
        <v>370</v>
      </c>
      <c r="J51" s="774"/>
      <c r="K51" s="775"/>
      <c r="L51" s="776" t="s">
        <v>215</v>
      </c>
      <c r="M51" s="777"/>
      <c r="N51" s="778"/>
    </row>
    <row r="52" spans="1:18" ht="16" x14ac:dyDescent="0.2">
      <c r="A52" s="123" t="s">
        <v>203</v>
      </c>
      <c r="B52" s="124" t="s">
        <v>371</v>
      </c>
      <c r="C52" s="770" t="s">
        <v>372</v>
      </c>
      <c r="D52" s="771" t="s">
        <v>362</v>
      </c>
      <c r="E52" s="772"/>
      <c r="F52" s="773" t="str">
        <f t="shared" si="0"/>
        <v/>
      </c>
      <c r="G52" s="1000" t="s">
        <v>218</v>
      </c>
      <c r="H52" s="123"/>
      <c r="I52" s="770" t="s">
        <v>373</v>
      </c>
      <c r="J52" s="774"/>
      <c r="K52" s="775"/>
      <c r="L52" s="776" t="s">
        <v>215</v>
      </c>
      <c r="M52" s="777"/>
      <c r="N52" s="778"/>
    </row>
    <row r="53" spans="1:18" ht="17" thickBot="1" x14ac:dyDescent="0.25">
      <c r="A53" s="133" t="s">
        <v>203</v>
      </c>
      <c r="B53" s="134" t="s">
        <v>374</v>
      </c>
      <c r="C53" s="779" t="s">
        <v>375</v>
      </c>
      <c r="D53" s="780" t="s">
        <v>362</v>
      </c>
      <c r="E53" s="781"/>
      <c r="F53" s="782" t="str">
        <f t="shared" si="0"/>
        <v/>
      </c>
      <c r="G53" s="1001" t="s">
        <v>218</v>
      </c>
      <c r="H53" s="133"/>
      <c r="I53" s="779" t="s">
        <v>376</v>
      </c>
      <c r="J53" s="783"/>
      <c r="K53" s="784"/>
      <c r="L53" s="785" t="s">
        <v>215</v>
      </c>
      <c r="M53" s="786"/>
      <c r="N53" s="787"/>
    </row>
    <row r="54" spans="1:18" ht="32" x14ac:dyDescent="0.2">
      <c r="A54" s="131" t="s">
        <v>203</v>
      </c>
      <c r="B54" s="132" t="s">
        <v>377</v>
      </c>
      <c r="C54" s="978" t="s">
        <v>378</v>
      </c>
      <c r="D54" s="979" t="s">
        <v>379</v>
      </c>
      <c r="E54" s="980">
        <v>5</v>
      </c>
      <c r="F54" s="981" t="str">
        <f t="shared" si="0"/>
        <v>NOT POA&amp;Mable</v>
      </c>
      <c r="G54" s="999" t="s">
        <v>218</v>
      </c>
      <c r="H54" s="131" t="s">
        <v>380</v>
      </c>
      <c r="I54" s="978" t="s">
        <v>236</v>
      </c>
      <c r="J54" s="992" t="s">
        <v>364</v>
      </c>
      <c r="K54" s="993"/>
      <c r="L54" s="984" t="str">
        <f>IF(AND(L55="Fully Implemented", L56="Fully Implemented"), "Fully Implemented", "")</f>
        <v/>
      </c>
      <c r="M54" s="991"/>
      <c r="N54" s="986">
        <f>IF(AND(OR(L55="Fully Implemented", L55="Not Permitted"), OR(L56="Fully Implemented", L56="Not Permitted")), 0, -1*E54)</f>
        <v>-5</v>
      </c>
      <c r="R54" s="109">
        <f>IF(N54=0, E54, 0)</f>
        <v>0</v>
      </c>
    </row>
    <row r="55" spans="1:18" ht="32" x14ac:dyDescent="0.2">
      <c r="A55" s="123" t="s">
        <v>203</v>
      </c>
      <c r="B55" s="124" t="s">
        <v>381</v>
      </c>
      <c r="C55" s="770" t="s">
        <v>382</v>
      </c>
      <c r="D55" s="771" t="s">
        <v>379</v>
      </c>
      <c r="E55" s="772"/>
      <c r="F55" s="773" t="str">
        <f t="shared" si="0"/>
        <v/>
      </c>
      <c r="G55" s="1000" t="s">
        <v>218</v>
      </c>
      <c r="H55" s="123"/>
      <c r="I55" s="770" t="s">
        <v>383</v>
      </c>
      <c r="J55" s="774"/>
      <c r="K55" s="775"/>
      <c r="L55" s="776" t="s">
        <v>215</v>
      </c>
      <c r="M55" s="777"/>
      <c r="N55" s="778"/>
    </row>
    <row r="56" spans="1:18" ht="33" thickBot="1" x14ac:dyDescent="0.25">
      <c r="A56" s="133" t="s">
        <v>203</v>
      </c>
      <c r="B56" s="134" t="s">
        <v>384</v>
      </c>
      <c r="C56" s="779" t="s">
        <v>385</v>
      </c>
      <c r="D56" s="780" t="s">
        <v>379</v>
      </c>
      <c r="E56" s="781"/>
      <c r="F56" s="782" t="str">
        <f t="shared" si="0"/>
        <v/>
      </c>
      <c r="G56" s="1001" t="s">
        <v>218</v>
      </c>
      <c r="H56" s="133"/>
      <c r="I56" s="779" t="s">
        <v>386</v>
      </c>
      <c r="J56" s="783"/>
      <c r="K56" s="784"/>
      <c r="L56" s="785" t="s">
        <v>215</v>
      </c>
      <c r="M56" s="786"/>
      <c r="N56" s="787"/>
    </row>
    <row r="57" spans="1:18" ht="16" x14ac:dyDescent="0.2">
      <c r="A57" s="131" t="s">
        <v>203</v>
      </c>
      <c r="B57" s="132" t="s">
        <v>387</v>
      </c>
      <c r="C57" s="978" t="s">
        <v>388</v>
      </c>
      <c r="D57" s="979" t="s">
        <v>389</v>
      </c>
      <c r="E57" s="980">
        <v>1</v>
      </c>
      <c r="F57" s="981" t="str">
        <f t="shared" si="0"/>
        <v>POA&amp;Mable</v>
      </c>
      <c r="G57" s="999" t="s">
        <v>218</v>
      </c>
      <c r="H57" s="131" t="s">
        <v>390</v>
      </c>
      <c r="I57" s="978" t="s">
        <v>236</v>
      </c>
      <c r="J57" s="982" t="s">
        <v>210</v>
      </c>
      <c r="K57" s="983"/>
      <c r="L57" s="984" t="str">
        <f>IF(AND(L58="Fully Implemented", L59="Fully Implemented"), "Fully Implemented", "")</f>
        <v/>
      </c>
      <c r="M57" s="991"/>
      <c r="N57" s="986">
        <f>IF(AND(L58="Fully Implemented", L59="Fully Implemented"), 0, -1*E57)</f>
        <v>-1</v>
      </c>
    </row>
    <row r="58" spans="1:18" ht="32" x14ac:dyDescent="0.2">
      <c r="A58" s="123" t="s">
        <v>203</v>
      </c>
      <c r="B58" s="124" t="s">
        <v>391</v>
      </c>
      <c r="C58" s="770" t="s">
        <v>392</v>
      </c>
      <c r="D58" s="771" t="s">
        <v>389</v>
      </c>
      <c r="E58" s="772"/>
      <c r="F58" s="773" t="str">
        <f t="shared" si="0"/>
        <v/>
      </c>
      <c r="G58" s="1000" t="s">
        <v>218</v>
      </c>
      <c r="H58" s="123"/>
      <c r="I58" s="770" t="s">
        <v>393</v>
      </c>
      <c r="J58" s="774"/>
      <c r="K58" s="775"/>
      <c r="L58" s="776" t="s">
        <v>215</v>
      </c>
      <c r="M58" s="777"/>
      <c r="N58" s="778"/>
    </row>
    <row r="59" spans="1:18" ht="33" thickBot="1" x14ac:dyDescent="0.25">
      <c r="A59" s="133" t="s">
        <v>203</v>
      </c>
      <c r="B59" s="134" t="s">
        <v>394</v>
      </c>
      <c r="C59" s="779" t="s">
        <v>395</v>
      </c>
      <c r="D59" s="780" t="s">
        <v>389</v>
      </c>
      <c r="E59" s="781"/>
      <c r="F59" s="782" t="str">
        <f t="shared" si="0"/>
        <v/>
      </c>
      <c r="G59" s="1001" t="s">
        <v>218</v>
      </c>
      <c r="H59" s="133"/>
      <c r="I59" s="779" t="s">
        <v>396</v>
      </c>
      <c r="J59" s="783"/>
      <c r="K59" s="784"/>
      <c r="L59" s="785" t="s">
        <v>215</v>
      </c>
      <c r="M59" s="786"/>
      <c r="N59" s="787"/>
    </row>
    <row r="60" spans="1:18" ht="32" x14ac:dyDescent="0.2">
      <c r="A60" s="131" t="s">
        <v>203</v>
      </c>
      <c r="B60" s="132" t="s">
        <v>397</v>
      </c>
      <c r="C60" s="978" t="s">
        <v>398</v>
      </c>
      <c r="D60" s="979" t="s">
        <v>399</v>
      </c>
      <c r="E60" s="980">
        <v>1</v>
      </c>
      <c r="F60" s="981" t="str">
        <f t="shared" si="0"/>
        <v>POA&amp;Mable</v>
      </c>
      <c r="G60" s="999" t="s">
        <v>218</v>
      </c>
      <c r="H60" s="131" t="s">
        <v>400</v>
      </c>
      <c r="I60" s="978" t="s">
        <v>236</v>
      </c>
      <c r="J60" s="982" t="s">
        <v>210</v>
      </c>
      <c r="K60" s="983"/>
      <c r="L60" s="984" t="str">
        <f>IF(AND(L61="Fully Implemented", L62="Fully Implemented", L63="Fully Implemented", L64="Fully Implemented"), "Fully Implemented", "")</f>
        <v/>
      </c>
      <c r="M60" s="991"/>
      <c r="N60" s="986">
        <f>IF(AND(L61="Fully Implemented", L62="Fully Implemented", L63="Fully Implemented",L64="Fully Implemented"), 0, -1*E60)</f>
        <v>-1</v>
      </c>
    </row>
    <row r="61" spans="1:18" ht="32" x14ac:dyDescent="0.2">
      <c r="A61" s="123" t="s">
        <v>203</v>
      </c>
      <c r="B61" s="124" t="s">
        <v>401</v>
      </c>
      <c r="C61" s="770" t="s">
        <v>402</v>
      </c>
      <c r="D61" s="771" t="s">
        <v>399</v>
      </c>
      <c r="E61" s="772"/>
      <c r="F61" s="773" t="str">
        <f t="shared" si="0"/>
        <v/>
      </c>
      <c r="G61" s="1000" t="s">
        <v>218</v>
      </c>
      <c r="H61" s="123"/>
      <c r="I61" s="770" t="s">
        <v>403</v>
      </c>
      <c r="J61" s="774"/>
      <c r="K61" s="775"/>
      <c r="L61" s="776" t="s">
        <v>215</v>
      </c>
      <c r="M61" s="777"/>
      <c r="N61" s="778"/>
      <c r="R61" s="109">
        <f>IF(N61=0, E61, 0)</f>
        <v>0</v>
      </c>
    </row>
    <row r="62" spans="1:18" ht="32" x14ac:dyDescent="0.2">
      <c r="A62" s="123" t="s">
        <v>203</v>
      </c>
      <c r="B62" s="124" t="s">
        <v>404</v>
      </c>
      <c r="C62" s="770" t="s">
        <v>405</v>
      </c>
      <c r="D62" s="771" t="s">
        <v>399</v>
      </c>
      <c r="E62" s="772"/>
      <c r="F62" s="773" t="str">
        <f t="shared" si="0"/>
        <v/>
      </c>
      <c r="G62" s="1000" t="s">
        <v>218</v>
      </c>
      <c r="H62" s="123"/>
      <c r="I62" s="770" t="s">
        <v>406</v>
      </c>
      <c r="J62" s="774"/>
      <c r="K62" s="775"/>
      <c r="L62" s="776" t="s">
        <v>215</v>
      </c>
      <c r="M62" s="777"/>
      <c r="N62" s="778"/>
    </row>
    <row r="63" spans="1:18" ht="32" x14ac:dyDescent="0.2">
      <c r="A63" s="123" t="s">
        <v>203</v>
      </c>
      <c r="B63" s="124" t="s">
        <v>407</v>
      </c>
      <c r="C63" s="770" t="s">
        <v>408</v>
      </c>
      <c r="D63" s="771" t="s">
        <v>399</v>
      </c>
      <c r="E63" s="772"/>
      <c r="F63" s="773" t="str">
        <f t="shared" si="0"/>
        <v/>
      </c>
      <c r="G63" s="1000" t="s">
        <v>218</v>
      </c>
      <c r="H63" s="123"/>
      <c r="I63" s="770" t="s">
        <v>409</v>
      </c>
      <c r="J63" s="774"/>
      <c r="K63" s="775"/>
      <c r="L63" s="776" t="s">
        <v>215</v>
      </c>
      <c r="M63" s="777"/>
      <c r="N63" s="778"/>
    </row>
    <row r="64" spans="1:18" ht="33" thickBot="1" x14ac:dyDescent="0.25">
      <c r="A64" s="133" t="s">
        <v>203</v>
      </c>
      <c r="B64" s="134" t="s">
        <v>410</v>
      </c>
      <c r="C64" s="779" t="s">
        <v>411</v>
      </c>
      <c r="D64" s="780" t="s">
        <v>399</v>
      </c>
      <c r="E64" s="781"/>
      <c r="F64" s="782" t="str">
        <f t="shared" si="0"/>
        <v/>
      </c>
      <c r="G64" s="1001" t="s">
        <v>218</v>
      </c>
      <c r="H64" s="133"/>
      <c r="I64" s="779" t="s">
        <v>412</v>
      </c>
      <c r="J64" s="783"/>
      <c r="K64" s="784"/>
      <c r="L64" s="785" t="s">
        <v>215</v>
      </c>
      <c r="M64" s="786"/>
      <c r="N64" s="787"/>
      <c r="R64" s="109">
        <f>IF(N64=0, E64, 0)</f>
        <v>0</v>
      </c>
    </row>
    <row r="65" spans="1:20" ht="32" x14ac:dyDescent="0.2">
      <c r="A65" s="131" t="s">
        <v>203</v>
      </c>
      <c r="B65" s="132" t="s">
        <v>413</v>
      </c>
      <c r="C65" s="978" t="s">
        <v>414</v>
      </c>
      <c r="D65" s="979" t="s">
        <v>415</v>
      </c>
      <c r="E65" s="980">
        <v>5</v>
      </c>
      <c r="F65" s="981" t="str">
        <f t="shared" si="0"/>
        <v>NOT POA&amp;Mable</v>
      </c>
      <c r="G65" s="999" t="s">
        <v>213</v>
      </c>
      <c r="H65" s="131" t="s">
        <v>416</v>
      </c>
      <c r="I65" s="978" t="s">
        <v>236</v>
      </c>
      <c r="J65" s="992" t="s">
        <v>417</v>
      </c>
      <c r="K65" s="994"/>
      <c r="L65" s="984" t="str">
        <f>IF(AND(L66="Fully Implemented", L67="Fully Implemented"), "Fully Implemented", "")</f>
        <v/>
      </c>
      <c r="M65" s="991"/>
      <c r="N65" s="986">
        <f>IF(AND(OR(L66="Fully Implemented", L66="Not Permitted"), OR(L67="Fully Implemented", L67="Not Permitted")), 0, -1*E65)</f>
        <v>-5</v>
      </c>
    </row>
    <row r="66" spans="1:20" ht="16" x14ac:dyDescent="0.2">
      <c r="A66" s="123" t="s">
        <v>203</v>
      </c>
      <c r="B66" s="124" t="s">
        <v>418</v>
      </c>
      <c r="C66" s="770" t="s">
        <v>419</v>
      </c>
      <c r="D66" s="771" t="s">
        <v>415</v>
      </c>
      <c r="E66" s="772"/>
      <c r="F66" s="773" t="str">
        <f t="shared" si="0"/>
        <v/>
      </c>
      <c r="G66" s="1000" t="s">
        <v>213</v>
      </c>
      <c r="H66" s="123"/>
      <c r="I66" s="770" t="s">
        <v>420</v>
      </c>
      <c r="J66" s="774"/>
      <c r="K66" s="775"/>
      <c r="L66" s="776" t="s">
        <v>215</v>
      </c>
      <c r="M66" s="777"/>
      <c r="N66" s="778"/>
    </row>
    <row r="67" spans="1:20" ht="33" thickBot="1" x14ac:dyDescent="0.25">
      <c r="A67" s="133" t="s">
        <v>203</v>
      </c>
      <c r="B67" s="134" t="s">
        <v>421</v>
      </c>
      <c r="C67" s="779" t="s">
        <v>422</v>
      </c>
      <c r="D67" s="780" t="s">
        <v>415</v>
      </c>
      <c r="E67" s="781"/>
      <c r="F67" s="782" t="str">
        <f t="shared" si="0"/>
        <v/>
      </c>
      <c r="G67" s="1001" t="s">
        <v>218</v>
      </c>
      <c r="H67" s="133"/>
      <c r="I67" s="779" t="s">
        <v>423</v>
      </c>
      <c r="J67" s="783"/>
      <c r="K67" s="784"/>
      <c r="L67" s="785" t="s">
        <v>215</v>
      </c>
      <c r="M67" s="786"/>
      <c r="N67" s="787"/>
    </row>
    <row r="68" spans="1:20" ht="32" x14ac:dyDescent="0.2">
      <c r="A68" s="131" t="s">
        <v>203</v>
      </c>
      <c r="B68" s="132" t="s">
        <v>424</v>
      </c>
      <c r="C68" s="978" t="s">
        <v>425</v>
      </c>
      <c r="D68" s="979" t="s">
        <v>426</v>
      </c>
      <c r="E68" s="980">
        <v>5</v>
      </c>
      <c r="F68" s="981" t="str">
        <f t="shared" si="0"/>
        <v>NOT POA&amp;Mable</v>
      </c>
      <c r="G68" s="999" t="s">
        <v>213</v>
      </c>
      <c r="H68" s="131" t="s">
        <v>427</v>
      </c>
      <c r="I68" s="978" t="s">
        <v>236</v>
      </c>
      <c r="J68" s="992" t="s">
        <v>417</v>
      </c>
      <c r="K68" s="994"/>
      <c r="L68" s="984" t="str">
        <f>IF(AND(L69="Fully Implemented", L70="Fully Implemented"), "Fully Implemented", "")</f>
        <v/>
      </c>
      <c r="M68" s="991"/>
      <c r="N68" s="986">
        <f>IF(AND(OR(L69="Fully Implemented", L69="Not Permitted"), OR(L70="Fully Implemented", L70="Not Permitted")), 0, -1*E68)</f>
        <v>-5</v>
      </c>
    </row>
    <row r="69" spans="1:20" ht="16" x14ac:dyDescent="0.2">
      <c r="A69" s="123" t="s">
        <v>203</v>
      </c>
      <c r="B69" s="124" t="s">
        <v>428</v>
      </c>
      <c r="C69" s="770" t="s">
        <v>429</v>
      </c>
      <c r="D69" s="771" t="s">
        <v>426</v>
      </c>
      <c r="E69" s="772"/>
      <c r="F69" s="773" t="str">
        <f t="shared" si="0"/>
        <v/>
      </c>
      <c r="G69" s="1000" t="s">
        <v>213</v>
      </c>
      <c r="H69" s="123"/>
      <c r="I69" s="770" t="s">
        <v>430</v>
      </c>
      <c r="J69" s="774"/>
      <c r="K69" s="775"/>
      <c r="L69" s="776" t="s">
        <v>215</v>
      </c>
      <c r="M69" s="777"/>
      <c r="N69" s="778"/>
    </row>
    <row r="70" spans="1:20" ht="33" thickBot="1" x14ac:dyDescent="0.25">
      <c r="A70" s="133" t="s">
        <v>203</v>
      </c>
      <c r="B70" s="134" t="s">
        <v>431</v>
      </c>
      <c r="C70" s="779" t="s">
        <v>432</v>
      </c>
      <c r="D70" s="780" t="s">
        <v>426</v>
      </c>
      <c r="E70" s="781"/>
      <c r="F70" s="782" t="str">
        <f t="shared" si="0"/>
        <v/>
      </c>
      <c r="G70" s="1001" t="s">
        <v>213</v>
      </c>
      <c r="H70" s="133"/>
      <c r="I70" s="779" t="s">
        <v>433</v>
      </c>
      <c r="J70" s="783"/>
      <c r="K70" s="784"/>
      <c r="L70" s="785" t="s">
        <v>215</v>
      </c>
      <c r="M70" s="786"/>
      <c r="N70" s="787"/>
    </row>
    <row r="71" spans="1:20" ht="48" x14ac:dyDescent="0.2">
      <c r="A71" s="131" t="s">
        <v>203</v>
      </c>
      <c r="B71" s="132" t="s">
        <v>434</v>
      </c>
      <c r="C71" s="978" t="s">
        <v>435</v>
      </c>
      <c r="D71" s="979" t="s">
        <v>436</v>
      </c>
      <c r="E71" s="980">
        <v>5</v>
      </c>
      <c r="F71" s="981" t="str">
        <f t="shared" si="0"/>
        <v>NOT POA&amp;Mable</v>
      </c>
      <c r="G71" s="999" t="s">
        <v>207</v>
      </c>
      <c r="H71" s="131" t="s">
        <v>437</v>
      </c>
      <c r="I71" s="978" t="s">
        <v>236</v>
      </c>
      <c r="J71" s="992" t="s">
        <v>438</v>
      </c>
      <c r="K71" s="994"/>
      <c r="L71" s="984" t="str">
        <f>IF(AND(L72="Fully Implemented", L73="Fully Implemented", L74="Fully Implemented"), "Fully Implemented", "")</f>
        <v/>
      </c>
      <c r="M71" s="991"/>
      <c r="N71" s="986">
        <f>IF(AND(OR(L72="Fully Implemented", L72="Not Permitted"), OR(L73="Fully Implemented", L73="Not Permitted"), OR(L74="Fully Implemented", L74="Not Permitted")), 0, -1*E71)</f>
        <v>-5</v>
      </c>
      <c r="R71" s="109">
        <f>IF(N71=0, E71, 0)</f>
        <v>0</v>
      </c>
    </row>
    <row r="72" spans="1:20" ht="32" x14ac:dyDescent="0.2">
      <c r="A72" s="123" t="s">
        <v>203</v>
      </c>
      <c r="B72" s="124" t="s">
        <v>439</v>
      </c>
      <c r="C72" s="770" t="s">
        <v>440</v>
      </c>
      <c r="D72" s="771" t="s">
        <v>436</v>
      </c>
      <c r="E72" s="772"/>
      <c r="F72" s="773" t="str">
        <f t="shared" si="0"/>
        <v/>
      </c>
      <c r="G72" s="1000" t="s">
        <v>213</v>
      </c>
      <c r="H72" s="123"/>
      <c r="I72" s="770" t="s">
        <v>441</v>
      </c>
      <c r="J72" s="774"/>
      <c r="K72" s="775"/>
      <c r="L72" s="776" t="s">
        <v>215</v>
      </c>
      <c r="M72" s="777"/>
      <c r="N72" s="778"/>
    </row>
    <row r="73" spans="1:20" ht="16" x14ac:dyDescent="0.2">
      <c r="A73" s="123" t="s">
        <v>203</v>
      </c>
      <c r="B73" s="124" t="s">
        <v>442</v>
      </c>
      <c r="C73" s="770" t="s">
        <v>443</v>
      </c>
      <c r="D73" s="771" t="s">
        <v>436</v>
      </c>
      <c r="E73" s="772"/>
      <c r="F73" s="773" t="str">
        <f t="shared" si="0"/>
        <v/>
      </c>
      <c r="G73" s="1000" t="s">
        <v>218</v>
      </c>
      <c r="H73" s="123"/>
      <c r="I73" s="770" t="s">
        <v>444</v>
      </c>
      <c r="J73" s="774"/>
      <c r="K73" s="775"/>
      <c r="L73" s="776" t="s">
        <v>215</v>
      </c>
      <c r="M73" s="777"/>
      <c r="N73" s="778"/>
    </row>
    <row r="74" spans="1:20" ht="17" thickBot="1" x14ac:dyDescent="0.25">
      <c r="A74" s="133" t="s">
        <v>203</v>
      </c>
      <c r="B74" s="134" t="s">
        <v>445</v>
      </c>
      <c r="C74" s="779" t="s">
        <v>446</v>
      </c>
      <c r="D74" s="780" t="s">
        <v>436</v>
      </c>
      <c r="E74" s="781"/>
      <c r="F74" s="782" t="str">
        <f t="shared" si="0"/>
        <v/>
      </c>
      <c r="G74" s="1001" t="s">
        <v>218</v>
      </c>
      <c r="H74" s="133"/>
      <c r="I74" s="779" t="s">
        <v>447</v>
      </c>
      <c r="J74" s="783"/>
      <c r="K74" s="784"/>
      <c r="L74" s="785" t="s">
        <v>215</v>
      </c>
      <c r="M74" s="786"/>
      <c r="N74" s="787"/>
    </row>
    <row r="75" spans="1:20" ht="32" x14ac:dyDescent="0.2">
      <c r="A75" s="131" t="s">
        <v>203</v>
      </c>
      <c r="B75" s="132" t="s">
        <v>448</v>
      </c>
      <c r="C75" s="978" t="s">
        <v>449</v>
      </c>
      <c r="D75" s="979" t="s">
        <v>450</v>
      </c>
      <c r="E75" s="980">
        <v>3</v>
      </c>
      <c r="F75" s="981" t="str">
        <f t="shared" si="0"/>
        <v>NOT POA&amp;Mable</v>
      </c>
      <c r="G75" s="999" t="s">
        <v>218</v>
      </c>
      <c r="H75" s="131" t="s">
        <v>451</v>
      </c>
      <c r="I75" s="978" t="s">
        <v>236</v>
      </c>
      <c r="J75" s="992" t="s">
        <v>452</v>
      </c>
      <c r="K75" s="993"/>
      <c r="L75" s="984" t="str">
        <f>IF(AND(L76="Fully Implemented", L77="Fully Implemented"), "Fully Implemented", "")</f>
        <v/>
      </c>
      <c r="M75" s="991"/>
      <c r="N75" s="986">
        <f>IF(AND(L76="Fully Implemented", L77="Fully Implemented"), 0, -1*E75)</f>
        <v>-3</v>
      </c>
    </row>
    <row r="76" spans="1:20" ht="32" x14ac:dyDescent="0.2">
      <c r="A76" s="123" t="s">
        <v>203</v>
      </c>
      <c r="B76" s="124" t="s">
        <v>453</v>
      </c>
      <c r="C76" s="770" t="s">
        <v>454</v>
      </c>
      <c r="D76" s="771" t="s">
        <v>450</v>
      </c>
      <c r="E76" s="772"/>
      <c r="F76" s="773" t="str">
        <f t="shared" si="0"/>
        <v/>
      </c>
      <c r="G76" s="1000" t="s">
        <v>218</v>
      </c>
      <c r="H76" s="123"/>
      <c r="I76" s="770" t="s">
        <v>455</v>
      </c>
      <c r="J76" s="774"/>
      <c r="K76" s="775"/>
      <c r="L76" s="776" t="s">
        <v>215</v>
      </c>
      <c r="M76" s="777"/>
      <c r="N76" s="778"/>
    </row>
    <row r="77" spans="1:20" ht="33" thickBot="1" x14ac:dyDescent="0.25">
      <c r="A77" s="133" t="s">
        <v>203</v>
      </c>
      <c r="B77" s="134" t="s">
        <v>456</v>
      </c>
      <c r="C77" s="779" t="s">
        <v>457</v>
      </c>
      <c r="D77" s="780" t="s">
        <v>450</v>
      </c>
      <c r="E77" s="781"/>
      <c r="F77" s="782" t="str">
        <f t="shared" si="0"/>
        <v/>
      </c>
      <c r="G77" s="1001" t="s">
        <v>218</v>
      </c>
      <c r="H77" s="133"/>
      <c r="I77" s="779" t="s">
        <v>458</v>
      </c>
      <c r="J77" s="783"/>
      <c r="K77" s="784"/>
      <c r="L77" s="785" t="s">
        <v>215</v>
      </c>
      <c r="M77" s="786"/>
      <c r="N77" s="787"/>
      <c r="R77" s="109">
        <f>IF(N77=0, E77, 0)</f>
        <v>0</v>
      </c>
      <c r="S77" s="109">
        <f>SUM(R77:R163)</f>
        <v>10</v>
      </c>
      <c r="T77" s="109">
        <f>IF(T3&lt;&gt;100, 0, IF(S77=(SUM(E77:E163)+10), 100, IF(S77=SUM(E77:E163)+8, 98, S77)))</f>
        <v>0</v>
      </c>
    </row>
    <row r="78" spans="1:20" ht="32" x14ac:dyDescent="0.2">
      <c r="A78" s="131" t="s">
        <v>203</v>
      </c>
      <c r="B78" s="132" t="s">
        <v>459</v>
      </c>
      <c r="C78" s="978" t="s">
        <v>460</v>
      </c>
      <c r="D78" s="979" t="s">
        <v>461</v>
      </c>
      <c r="E78" s="980">
        <v>1</v>
      </c>
      <c r="F78" s="981" t="str">
        <f t="shared" si="0"/>
        <v>NOT POA&amp;Mable</v>
      </c>
      <c r="G78" s="999" t="s">
        <v>207</v>
      </c>
      <c r="H78" s="131" t="s">
        <v>462</v>
      </c>
      <c r="I78" s="978" t="s">
        <v>236</v>
      </c>
      <c r="J78" s="982" t="s">
        <v>210</v>
      </c>
      <c r="K78" s="983"/>
      <c r="L78" s="984" t="str">
        <f>IF(AND(L79="Fully Implemented", L80="Fully Implemented", L81="Fully Implemented", L82="Fully Implemented", L83="Fully Implemented", L84="Fully Implemented"), "Fully Implemented", "")</f>
        <v/>
      </c>
      <c r="M78" s="991"/>
      <c r="N78" s="986">
        <f>IF(AND(L79="Fully Implemented", L80="Fully Implemented", L81="Fully Implemented",L82="Fully Implemented",L83="Fully Implemented",L84="Fully Implemented"), 0, -1*E78)</f>
        <v>-1</v>
      </c>
    </row>
    <row r="79" spans="1:20" ht="16" x14ac:dyDescent="0.2">
      <c r="A79" s="123" t="s">
        <v>203</v>
      </c>
      <c r="B79" s="124" t="s">
        <v>463</v>
      </c>
      <c r="C79" s="770" t="s">
        <v>464</v>
      </c>
      <c r="D79" s="771" t="s">
        <v>461</v>
      </c>
      <c r="E79" s="772"/>
      <c r="F79" s="773" t="str">
        <f t="shared" si="0"/>
        <v/>
      </c>
      <c r="G79" s="1000" t="s">
        <v>213</v>
      </c>
      <c r="H79" s="123"/>
      <c r="I79" s="770" t="s">
        <v>465</v>
      </c>
      <c r="J79" s="774"/>
      <c r="K79" s="775"/>
      <c r="L79" s="776" t="s">
        <v>215</v>
      </c>
      <c r="M79" s="777"/>
      <c r="N79" s="778"/>
    </row>
    <row r="80" spans="1:20" ht="16" x14ac:dyDescent="0.2">
      <c r="A80" s="123" t="s">
        <v>203</v>
      </c>
      <c r="B80" s="124" t="s">
        <v>466</v>
      </c>
      <c r="C80" s="770" t="s">
        <v>467</v>
      </c>
      <c r="D80" s="771" t="s">
        <v>461</v>
      </c>
      <c r="E80" s="772"/>
      <c r="F80" s="773" t="str">
        <f t="shared" si="0"/>
        <v/>
      </c>
      <c r="G80" s="1000" t="s">
        <v>213</v>
      </c>
      <c r="H80" s="123"/>
      <c r="I80" s="770" t="s">
        <v>468</v>
      </c>
      <c r="J80" s="774"/>
      <c r="K80" s="775"/>
      <c r="L80" s="776" t="s">
        <v>215</v>
      </c>
      <c r="M80" s="777"/>
      <c r="N80" s="778"/>
      <c r="R80" s="109">
        <f>IF(N80=0, 10, 0)</f>
        <v>10</v>
      </c>
    </row>
    <row r="81" spans="1:18" ht="16" x14ac:dyDescent="0.2">
      <c r="A81" s="123" t="s">
        <v>203</v>
      </c>
      <c r="B81" s="124" t="s">
        <v>469</v>
      </c>
      <c r="C81" s="770" t="s">
        <v>470</v>
      </c>
      <c r="D81" s="771" t="s">
        <v>461</v>
      </c>
      <c r="E81" s="772"/>
      <c r="F81" s="773" t="str">
        <f t="shared" si="0"/>
        <v/>
      </c>
      <c r="G81" s="1000" t="s">
        <v>218</v>
      </c>
      <c r="H81" s="123"/>
      <c r="I81" s="770" t="s">
        <v>471</v>
      </c>
      <c r="J81" s="774"/>
      <c r="K81" s="775"/>
      <c r="L81" s="776" t="s">
        <v>215</v>
      </c>
      <c r="M81" s="777"/>
      <c r="N81" s="778"/>
    </row>
    <row r="82" spans="1:18" ht="16" x14ac:dyDescent="0.2">
      <c r="A82" s="123" t="s">
        <v>203</v>
      </c>
      <c r="B82" s="124" t="s">
        <v>472</v>
      </c>
      <c r="C82" s="770" t="s">
        <v>473</v>
      </c>
      <c r="D82" s="771" t="s">
        <v>461</v>
      </c>
      <c r="E82" s="772"/>
      <c r="F82" s="773" t="str">
        <f t="shared" si="0"/>
        <v/>
      </c>
      <c r="G82" s="1000" t="s">
        <v>218</v>
      </c>
      <c r="H82" s="123"/>
      <c r="I82" s="770" t="s">
        <v>474</v>
      </c>
      <c r="J82" s="774"/>
      <c r="K82" s="775"/>
      <c r="L82" s="776" t="s">
        <v>215</v>
      </c>
      <c r="M82" s="777"/>
      <c r="N82" s="778"/>
    </row>
    <row r="83" spans="1:18" ht="16" x14ac:dyDescent="0.2">
      <c r="A83" s="123" t="s">
        <v>203</v>
      </c>
      <c r="B83" s="124" t="s">
        <v>475</v>
      </c>
      <c r="C83" s="770" t="s">
        <v>476</v>
      </c>
      <c r="D83" s="771" t="s">
        <v>461</v>
      </c>
      <c r="E83" s="772"/>
      <c r="F83" s="773" t="str">
        <f t="shared" si="0"/>
        <v/>
      </c>
      <c r="G83" s="1000" t="s">
        <v>218</v>
      </c>
      <c r="H83" s="123"/>
      <c r="I83" s="770" t="s">
        <v>477</v>
      </c>
      <c r="J83" s="774"/>
      <c r="K83" s="775"/>
      <c r="L83" s="776" t="s">
        <v>215</v>
      </c>
      <c r="M83" s="777"/>
      <c r="N83" s="778"/>
    </row>
    <row r="84" spans="1:18" ht="17" thickBot="1" x14ac:dyDescent="0.25">
      <c r="A84" s="133" t="s">
        <v>203</v>
      </c>
      <c r="B84" s="134" t="s">
        <v>478</v>
      </c>
      <c r="C84" s="779" t="s">
        <v>479</v>
      </c>
      <c r="D84" s="780" t="s">
        <v>461</v>
      </c>
      <c r="E84" s="781"/>
      <c r="F84" s="782" t="str">
        <f t="shared" si="0"/>
        <v/>
      </c>
      <c r="G84" s="1001" t="s">
        <v>218</v>
      </c>
      <c r="H84" s="133"/>
      <c r="I84" s="779" t="s">
        <v>480</v>
      </c>
      <c r="J84" s="783"/>
      <c r="K84" s="784"/>
      <c r="L84" s="785" t="s">
        <v>215</v>
      </c>
      <c r="M84" s="786"/>
      <c r="N84" s="787"/>
    </row>
    <row r="85" spans="1:18" ht="32" x14ac:dyDescent="0.2">
      <c r="A85" s="131" t="s">
        <v>203</v>
      </c>
      <c r="B85" s="132" t="s">
        <v>481</v>
      </c>
      <c r="C85" s="978" t="s">
        <v>482</v>
      </c>
      <c r="D85" s="979" t="s">
        <v>483</v>
      </c>
      <c r="E85" s="980">
        <v>1</v>
      </c>
      <c r="F85" s="981" t="str">
        <f t="shared" si="0"/>
        <v>POA&amp;Mable</v>
      </c>
      <c r="G85" s="999" t="s">
        <v>213</v>
      </c>
      <c r="H85" s="131" t="s">
        <v>484</v>
      </c>
      <c r="I85" s="978" t="s">
        <v>236</v>
      </c>
      <c r="J85" s="982" t="s">
        <v>210</v>
      </c>
      <c r="K85" s="983"/>
      <c r="L85" s="984" t="str">
        <f>IF(AND(L86="Fully Implemented", L87="Fully Implemented", L88="Fully Implemented"), "Fully Implemented", "")</f>
        <v/>
      </c>
      <c r="M85" s="991"/>
      <c r="N85" s="986">
        <f>IF(AND(OR(L86="Fully Implemented", L86="Not Permitted"), OR(L87="Fully Implemented", L87="Not Permitted"), OR(L88="Fully Implemented", L88="Not Permitted")), 0, -1*E85)</f>
        <v>-1</v>
      </c>
    </row>
    <row r="86" spans="1:18" ht="32" x14ac:dyDescent="0.2">
      <c r="A86" s="123" t="s">
        <v>203</v>
      </c>
      <c r="B86" s="124" t="s">
        <v>485</v>
      </c>
      <c r="C86" s="770" t="s">
        <v>486</v>
      </c>
      <c r="D86" s="771" t="s">
        <v>483</v>
      </c>
      <c r="E86" s="772"/>
      <c r="F86" s="773" t="str">
        <f t="shared" si="0"/>
        <v/>
      </c>
      <c r="G86" s="1000" t="s">
        <v>213</v>
      </c>
      <c r="H86" s="123"/>
      <c r="I86" s="770" t="s">
        <v>487</v>
      </c>
      <c r="J86" s="774"/>
      <c r="K86" s="775"/>
      <c r="L86" s="776" t="s">
        <v>215</v>
      </c>
      <c r="M86" s="777"/>
      <c r="N86" s="778"/>
    </row>
    <row r="87" spans="1:18" ht="32" x14ac:dyDescent="0.2">
      <c r="A87" s="123" t="s">
        <v>203</v>
      </c>
      <c r="B87" s="124" t="s">
        <v>488</v>
      </c>
      <c r="C87" s="770" t="s">
        <v>489</v>
      </c>
      <c r="D87" s="771" t="s">
        <v>483</v>
      </c>
      <c r="E87" s="772"/>
      <c r="F87" s="773" t="str">
        <f t="shared" si="0"/>
        <v/>
      </c>
      <c r="G87" s="1000" t="s">
        <v>213</v>
      </c>
      <c r="H87" s="123"/>
      <c r="I87" s="770" t="s">
        <v>490</v>
      </c>
      <c r="J87" s="774"/>
      <c r="K87" s="775"/>
      <c r="L87" s="776" t="s">
        <v>215</v>
      </c>
      <c r="M87" s="777"/>
      <c r="N87" s="778"/>
    </row>
    <row r="88" spans="1:18" ht="33" thickBot="1" x14ac:dyDescent="0.25">
      <c r="A88" s="133" t="s">
        <v>203</v>
      </c>
      <c r="B88" s="134" t="s">
        <v>491</v>
      </c>
      <c r="C88" s="779" t="s">
        <v>492</v>
      </c>
      <c r="D88" s="780" t="s">
        <v>483</v>
      </c>
      <c r="E88" s="781"/>
      <c r="F88" s="782" t="str">
        <f t="shared" si="0"/>
        <v/>
      </c>
      <c r="G88" s="1001" t="s">
        <v>213</v>
      </c>
      <c r="H88" s="133"/>
      <c r="I88" s="779" t="s">
        <v>493</v>
      </c>
      <c r="J88" s="783"/>
      <c r="K88" s="784"/>
      <c r="L88" s="785" t="s">
        <v>215</v>
      </c>
      <c r="M88" s="786"/>
      <c r="N88" s="787"/>
    </row>
    <row r="89" spans="1:18" ht="32" x14ac:dyDescent="0.2">
      <c r="A89" s="759" t="s">
        <v>203</v>
      </c>
      <c r="B89" s="760" t="s">
        <v>494</v>
      </c>
      <c r="C89" s="761" t="s">
        <v>495</v>
      </c>
      <c r="D89" s="762" t="s">
        <v>496</v>
      </c>
      <c r="E89" s="763">
        <v>1</v>
      </c>
      <c r="F89" s="764" t="str">
        <f t="shared" si="0"/>
        <v>NOT POA&amp;Mable</v>
      </c>
      <c r="G89" s="1002" t="s">
        <v>213</v>
      </c>
      <c r="H89" s="759" t="s">
        <v>497</v>
      </c>
      <c r="I89" s="761" t="s">
        <v>498</v>
      </c>
      <c r="J89" s="765" t="s">
        <v>210</v>
      </c>
      <c r="K89" s="995"/>
      <c r="L89" s="767" t="str">
        <f>IF(AND(L90="Fully Implemented", L91="Fully Implemented", L92="Fully Implemented", L93="Fully Implemented", L94="Fully Implemented"), "Fully Implemented", "")</f>
        <v/>
      </c>
      <c r="M89" s="768"/>
      <c r="N89" s="769">
        <f>IF(AND(L90="Fully Implemented", L91="Fully Implemented", L92="Fully Implemented",L93="Fully Implemented",L94="Fully Implemented"), 0, -1*E89)</f>
        <v>-1</v>
      </c>
      <c r="R89" s="109">
        <f>IF(N89=0, E89, 0)</f>
        <v>0</v>
      </c>
    </row>
    <row r="90" spans="1:18" ht="32" x14ac:dyDescent="0.2">
      <c r="A90" s="123" t="s">
        <v>203</v>
      </c>
      <c r="B90" s="124" t="s">
        <v>499</v>
      </c>
      <c r="C90" s="770" t="s">
        <v>500</v>
      </c>
      <c r="D90" s="771" t="s">
        <v>496</v>
      </c>
      <c r="E90" s="772"/>
      <c r="F90" s="773" t="str">
        <f t="shared" si="0"/>
        <v/>
      </c>
      <c r="G90" s="1000" t="s">
        <v>213</v>
      </c>
      <c r="H90" s="123"/>
      <c r="I90" s="770" t="s">
        <v>501</v>
      </c>
      <c r="J90" s="774"/>
      <c r="K90" s="775"/>
      <c r="L90" s="776" t="s">
        <v>215</v>
      </c>
      <c r="M90" s="777"/>
      <c r="N90" s="778"/>
    </row>
    <row r="91" spans="1:18" ht="32" x14ac:dyDescent="0.2">
      <c r="A91" s="123" t="s">
        <v>203</v>
      </c>
      <c r="B91" s="124" t="s">
        <v>502</v>
      </c>
      <c r="C91" s="770" t="s">
        <v>503</v>
      </c>
      <c r="D91" s="771" t="s">
        <v>496</v>
      </c>
      <c r="E91" s="772"/>
      <c r="F91" s="773" t="str">
        <f t="shared" si="0"/>
        <v/>
      </c>
      <c r="G91" s="1000" t="s">
        <v>213</v>
      </c>
      <c r="H91" s="123"/>
      <c r="I91" s="770" t="s">
        <v>504</v>
      </c>
      <c r="J91" s="774"/>
      <c r="K91" s="775"/>
      <c r="L91" s="776" t="s">
        <v>215</v>
      </c>
      <c r="M91" s="777"/>
      <c r="N91" s="778"/>
    </row>
    <row r="92" spans="1:18" ht="32" x14ac:dyDescent="0.2">
      <c r="A92" s="123" t="s">
        <v>203</v>
      </c>
      <c r="B92" s="124" t="s">
        <v>505</v>
      </c>
      <c r="C92" s="770" t="s">
        <v>506</v>
      </c>
      <c r="D92" s="771" t="s">
        <v>496</v>
      </c>
      <c r="E92" s="772"/>
      <c r="F92" s="773" t="str">
        <f t="shared" si="0"/>
        <v/>
      </c>
      <c r="G92" s="1000" t="s">
        <v>213</v>
      </c>
      <c r="H92" s="123"/>
      <c r="I92" s="770" t="s">
        <v>507</v>
      </c>
      <c r="J92" s="774"/>
      <c r="K92" s="775"/>
      <c r="L92" s="776" t="s">
        <v>215</v>
      </c>
      <c r="M92" s="777"/>
      <c r="N92" s="778"/>
    </row>
    <row r="93" spans="1:18" ht="32" x14ac:dyDescent="0.2">
      <c r="A93" s="123" t="s">
        <v>203</v>
      </c>
      <c r="B93" s="124" t="s">
        <v>508</v>
      </c>
      <c r="C93" s="770" t="s">
        <v>509</v>
      </c>
      <c r="D93" s="771" t="s">
        <v>496</v>
      </c>
      <c r="E93" s="772"/>
      <c r="F93" s="773" t="str">
        <f t="shared" si="0"/>
        <v/>
      </c>
      <c r="G93" s="1000" t="s">
        <v>213</v>
      </c>
      <c r="H93" s="123"/>
      <c r="I93" s="770" t="s">
        <v>510</v>
      </c>
      <c r="J93" s="774"/>
      <c r="K93" s="775"/>
      <c r="L93" s="776" t="s">
        <v>215</v>
      </c>
      <c r="M93" s="777"/>
      <c r="N93" s="778"/>
    </row>
    <row r="94" spans="1:18" ht="33" thickBot="1" x14ac:dyDescent="0.25">
      <c r="A94" s="133" t="s">
        <v>203</v>
      </c>
      <c r="B94" s="134" t="s">
        <v>511</v>
      </c>
      <c r="C94" s="779" t="s">
        <v>512</v>
      </c>
      <c r="D94" s="780" t="s">
        <v>496</v>
      </c>
      <c r="E94" s="781"/>
      <c r="F94" s="782" t="str">
        <f t="shared" si="0"/>
        <v/>
      </c>
      <c r="G94" s="1001" t="s">
        <v>213</v>
      </c>
      <c r="H94" s="133"/>
      <c r="I94" s="779" t="s">
        <v>513</v>
      </c>
      <c r="J94" s="783"/>
      <c r="K94" s="784"/>
      <c r="L94" s="785" t="s">
        <v>215</v>
      </c>
      <c r="M94" s="786"/>
      <c r="N94" s="787"/>
      <c r="R94" s="109">
        <f>IF(N94=0, E94, 0)</f>
        <v>0</v>
      </c>
    </row>
    <row r="95" spans="1:18" ht="80" x14ac:dyDescent="0.2">
      <c r="A95" s="129" t="s">
        <v>514</v>
      </c>
      <c r="B95" s="130" t="s">
        <v>515</v>
      </c>
      <c r="C95" s="653" t="s">
        <v>516</v>
      </c>
      <c r="D95" s="654" t="s">
        <v>517</v>
      </c>
      <c r="E95" s="655">
        <v>5</v>
      </c>
      <c r="F95" s="656" t="str">
        <f t="shared" si="0"/>
        <v>NOT POA&amp;Mable</v>
      </c>
      <c r="G95" s="1003" t="s">
        <v>207</v>
      </c>
      <c r="H95" s="129" t="s">
        <v>518</v>
      </c>
      <c r="I95" s="653" t="s">
        <v>236</v>
      </c>
      <c r="J95" s="657" t="s">
        <v>210</v>
      </c>
      <c r="K95" s="658"/>
      <c r="L95" s="659" t="str">
        <f>IF(AND(L96="Fully Implemented", L97="Fully Implemented", L98="Fully Implemented", L99="Fully Implemented"), "Fully Implemented", "")</f>
        <v/>
      </c>
      <c r="M95" s="660"/>
      <c r="N95" s="661">
        <f>IF(AND(L96="Fully Implemented", L97="Fully Implemented", L98="Fully Implemented",L99="Fully Implemented"), 0, -1*E95)</f>
        <v>-5</v>
      </c>
    </row>
    <row r="96" spans="1:18" ht="32" x14ac:dyDescent="0.2">
      <c r="A96" s="125" t="s">
        <v>514</v>
      </c>
      <c r="B96" s="126" t="s">
        <v>519</v>
      </c>
      <c r="C96" s="662" t="s">
        <v>520</v>
      </c>
      <c r="D96" s="663" t="s">
        <v>517</v>
      </c>
      <c r="E96" s="664"/>
      <c r="F96" s="665" t="str">
        <f t="shared" si="0"/>
        <v/>
      </c>
      <c r="G96" s="1004" t="s">
        <v>218</v>
      </c>
      <c r="H96" s="125"/>
      <c r="I96" s="662" t="s">
        <v>521</v>
      </c>
      <c r="J96" s="666"/>
      <c r="K96" s="667"/>
      <c r="L96" s="668" t="s">
        <v>215</v>
      </c>
      <c r="M96" s="669"/>
      <c r="N96" s="670"/>
    </row>
    <row r="97" spans="1:18" ht="32" x14ac:dyDescent="0.2">
      <c r="A97" s="125" t="s">
        <v>514</v>
      </c>
      <c r="B97" s="126" t="s">
        <v>522</v>
      </c>
      <c r="C97" s="662" t="s">
        <v>523</v>
      </c>
      <c r="D97" s="663" t="s">
        <v>517</v>
      </c>
      <c r="E97" s="664"/>
      <c r="F97" s="665" t="str">
        <f t="shared" si="0"/>
        <v/>
      </c>
      <c r="G97" s="1004" t="s">
        <v>213</v>
      </c>
      <c r="H97" s="125"/>
      <c r="I97" s="662" t="s">
        <v>524</v>
      </c>
      <c r="J97" s="666"/>
      <c r="K97" s="667"/>
      <c r="L97" s="668" t="s">
        <v>215</v>
      </c>
      <c r="M97" s="669"/>
      <c r="N97" s="670"/>
      <c r="R97" s="109">
        <f>IF(N97=0, E97, 0)</f>
        <v>0</v>
      </c>
    </row>
    <row r="98" spans="1:18" ht="48" x14ac:dyDescent="0.2">
      <c r="A98" s="125" t="s">
        <v>514</v>
      </c>
      <c r="B98" s="126" t="s">
        <v>525</v>
      </c>
      <c r="C98" s="662" t="s">
        <v>526</v>
      </c>
      <c r="D98" s="663" t="s">
        <v>517</v>
      </c>
      <c r="E98" s="664"/>
      <c r="F98" s="665" t="str">
        <f t="shared" si="0"/>
        <v/>
      </c>
      <c r="G98" s="1004" t="s">
        <v>218</v>
      </c>
      <c r="H98" s="125"/>
      <c r="I98" s="662" t="s">
        <v>527</v>
      </c>
      <c r="J98" s="666"/>
      <c r="K98" s="667"/>
      <c r="L98" s="668" t="s">
        <v>215</v>
      </c>
      <c r="M98" s="669"/>
      <c r="N98" s="670"/>
    </row>
    <row r="99" spans="1:18" ht="49" thickBot="1" x14ac:dyDescent="0.25">
      <c r="A99" s="127" t="s">
        <v>514</v>
      </c>
      <c r="B99" s="128" t="s">
        <v>528</v>
      </c>
      <c r="C99" s="671" t="s">
        <v>529</v>
      </c>
      <c r="D99" s="672" t="s">
        <v>517</v>
      </c>
      <c r="E99" s="673"/>
      <c r="F99" s="674" t="str">
        <f t="shared" si="0"/>
        <v/>
      </c>
      <c r="G99" s="1005" t="s">
        <v>218</v>
      </c>
      <c r="H99" s="127"/>
      <c r="I99" s="671" t="s">
        <v>530</v>
      </c>
      <c r="J99" s="675"/>
      <c r="K99" s="676"/>
      <c r="L99" s="677" t="s">
        <v>215</v>
      </c>
      <c r="M99" s="678"/>
      <c r="N99" s="679"/>
    </row>
    <row r="100" spans="1:18" ht="48" x14ac:dyDescent="0.2">
      <c r="A100" s="129" t="s">
        <v>514</v>
      </c>
      <c r="B100" s="130" t="s">
        <v>531</v>
      </c>
      <c r="C100" s="653" t="s">
        <v>532</v>
      </c>
      <c r="D100" s="654" t="s">
        <v>533</v>
      </c>
      <c r="E100" s="655">
        <v>5</v>
      </c>
      <c r="F100" s="656" t="str">
        <f t="shared" ref="F100:F163" si="1">IF(E100=0, "", IF(OR(E100=5, E100=3, MID(D100, 4, 2)="L1"), "NOT POA&amp;Mable", "POA&amp;Mable"))</f>
        <v>NOT POA&amp;Mable</v>
      </c>
      <c r="G100" s="1003" t="s">
        <v>207</v>
      </c>
      <c r="H100" s="129" t="s">
        <v>534</v>
      </c>
      <c r="I100" s="653" t="s">
        <v>236</v>
      </c>
      <c r="J100" s="657" t="s">
        <v>210</v>
      </c>
      <c r="K100" s="977"/>
      <c r="L100" s="659" t="str">
        <f>IF(AND(L101="Fully Implemented", L102="Fully Implemented", L103="Fully Implemented"), "Fully Implemented", "")</f>
        <v/>
      </c>
      <c r="M100" s="660"/>
      <c r="N100" s="661">
        <f>IF(AND(OR(L101="Fully Implemented", L101="Not Permitted"), OR(L102="Fully Implemented", L102="Not Permitted"), OR(L103="Fully Implemented", L103="Not Permitted")), 0, -1*E100)</f>
        <v>-5</v>
      </c>
      <c r="R100" s="109">
        <f>IF(N100=0, E100, 0)</f>
        <v>0</v>
      </c>
    </row>
    <row r="101" spans="1:18" ht="32" x14ac:dyDescent="0.2">
      <c r="A101" s="125" t="s">
        <v>514</v>
      </c>
      <c r="B101" s="126" t="s">
        <v>535</v>
      </c>
      <c r="C101" s="662" t="s">
        <v>536</v>
      </c>
      <c r="D101" s="663" t="s">
        <v>533</v>
      </c>
      <c r="E101" s="664"/>
      <c r="F101" s="665" t="str">
        <f t="shared" si="1"/>
        <v/>
      </c>
      <c r="G101" s="1004" t="s">
        <v>213</v>
      </c>
      <c r="H101" s="125"/>
      <c r="I101" s="662" t="s">
        <v>537</v>
      </c>
      <c r="J101" s="666"/>
      <c r="K101" s="667"/>
      <c r="L101" s="668" t="s">
        <v>215</v>
      </c>
      <c r="M101" s="669"/>
      <c r="N101" s="670"/>
    </row>
    <row r="102" spans="1:18" ht="32" x14ac:dyDescent="0.2">
      <c r="A102" s="125" t="s">
        <v>514</v>
      </c>
      <c r="B102" s="126" t="s">
        <v>538</v>
      </c>
      <c r="C102" s="662" t="s">
        <v>539</v>
      </c>
      <c r="D102" s="663" t="s">
        <v>533</v>
      </c>
      <c r="E102" s="664"/>
      <c r="F102" s="665" t="str">
        <f t="shared" si="1"/>
        <v/>
      </c>
      <c r="G102" s="1004" t="s">
        <v>213</v>
      </c>
      <c r="H102" s="125"/>
      <c r="I102" s="662" t="s">
        <v>540</v>
      </c>
      <c r="J102" s="666"/>
      <c r="K102" s="667"/>
      <c r="L102" s="668" t="s">
        <v>215</v>
      </c>
      <c r="M102" s="669"/>
      <c r="N102" s="670"/>
    </row>
    <row r="103" spans="1:18" ht="33" thickBot="1" x14ac:dyDescent="0.25">
      <c r="A103" s="127" t="s">
        <v>514</v>
      </c>
      <c r="B103" s="128" t="s">
        <v>541</v>
      </c>
      <c r="C103" s="671" t="s">
        <v>542</v>
      </c>
      <c r="D103" s="672" t="s">
        <v>533</v>
      </c>
      <c r="E103" s="673"/>
      <c r="F103" s="674" t="str">
        <f t="shared" si="1"/>
        <v/>
      </c>
      <c r="G103" s="1005" t="s">
        <v>218</v>
      </c>
      <c r="H103" s="127"/>
      <c r="I103" s="671" t="s">
        <v>543</v>
      </c>
      <c r="J103" s="675"/>
      <c r="K103" s="676"/>
      <c r="L103" s="677" t="s">
        <v>215</v>
      </c>
      <c r="M103" s="678"/>
      <c r="N103" s="679"/>
    </row>
    <row r="104" spans="1:18" ht="32" x14ac:dyDescent="0.2">
      <c r="A104" s="680" t="s">
        <v>514</v>
      </c>
      <c r="B104" s="681" t="s">
        <v>544</v>
      </c>
      <c r="C104" s="682" t="s">
        <v>545</v>
      </c>
      <c r="D104" s="683" t="s">
        <v>546</v>
      </c>
      <c r="E104" s="684">
        <v>1</v>
      </c>
      <c r="F104" s="685" t="str">
        <f t="shared" si="1"/>
        <v>POA&amp;Mable</v>
      </c>
      <c r="G104" s="1006" t="s">
        <v>218</v>
      </c>
      <c r="H104" s="680" t="s">
        <v>547</v>
      </c>
      <c r="I104" s="682" t="s">
        <v>236</v>
      </c>
      <c r="J104" s="686" t="s">
        <v>210</v>
      </c>
      <c r="K104" s="687"/>
      <c r="L104" s="688" t="str">
        <f>IF(AND(L105="Fully Implemented", L106="Fully Implemented"), "Fully Implemented", "")</f>
        <v/>
      </c>
      <c r="M104" s="689"/>
      <c r="N104" s="690">
        <f>IF(AND(L105="Fully Implemented", L106="Fully Implemented"), 0, -1*E104)</f>
        <v>-1</v>
      </c>
    </row>
    <row r="105" spans="1:18" ht="32" x14ac:dyDescent="0.2">
      <c r="A105" s="125" t="s">
        <v>514</v>
      </c>
      <c r="B105" s="126" t="s">
        <v>548</v>
      </c>
      <c r="C105" s="662" t="s">
        <v>549</v>
      </c>
      <c r="D105" s="663" t="s">
        <v>546</v>
      </c>
      <c r="E105" s="664"/>
      <c r="F105" s="665" t="str">
        <f t="shared" si="1"/>
        <v/>
      </c>
      <c r="G105" s="1004" t="s">
        <v>218</v>
      </c>
      <c r="H105" s="125"/>
      <c r="I105" s="662" t="s">
        <v>550</v>
      </c>
      <c r="J105" s="666"/>
      <c r="K105" s="667"/>
      <c r="L105" s="668" t="s">
        <v>215</v>
      </c>
      <c r="M105" s="669"/>
      <c r="N105" s="670"/>
      <c r="R105" s="109">
        <f>IF(N105=0, E105, 0)</f>
        <v>0</v>
      </c>
    </row>
    <row r="106" spans="1:18" ht="49" thickBot="1" x14ac:dyDescent="0.25">
      <c r="A106" s="127" t="s">
        <v>514</v>
      </c>
      <c r="B106" s="128" t="s">
        <v>551</v>
      </c>
      <c r="C106" s="671" t="s">
        <v>552</v>
      </c>
      <c r="D106" s="672" t="s">
        <v>546</v>
      </c>
      <c r="E106" s="673"/>
      <c r="F106" s="674" t="str">
        <f t="shared" si="1"/>
        <v/>
      </c>
      <c r="G106" s="1005" t="s">
        <v>218</v>
      </c>
      <c r="H106" s="127"/>
      <c r="I106" s="671" t="s">
        <v>553</v>
      </c>
      <c r="J106" s="675"/>
      <c r="K106" s="676"/>
      <c r="L106" s="677" t="s">
        <v>215</v>
      </c>
      <c r="M106" s="678"/>
      <c r="N106" s="679"/>
    </row>
    <row r="107" spans="1:18" ht="64" x14ac:dyDescent="0.2">
      <c r="A107" s="146" t="s">
        <v>554</v>
      </c>
      <c r="B107" s="147" t="s">
        <v>555</v>
      </c>
      <c r="C107" s="602" t="s">
        <v>556</v>
      </c>
      <c r="D107" s="603" t="s">
        <v>557</v>
      </c>
      <c r="E107" s="604">
        <v>5</v>
      </c>
      <c r="F107" s="605" t="str">
        <f t="shared" si="1"/>
        <v>NOT POA&amp;Mable</v>
      </c>
      <c r="G107" s="1007" t="s">
        <v>218</v>
      </c>
      <c r="H107" s="146" t="s">
        <v>558</v>
      </c>
      <c r="I107" s="602" t="s">
        <v>236</v>
      </c>
      <c r="J107" s="606" t="s">
        <v>210</v>
      </c>
      <c r="K107" s="629"/>
      <c r="L107" s="608" t="str">
        <f>IF(AND(L108="Fully Implemented", L109="Fully Implemented", L110="Fully Implemented", L111="Fully Implemented", L112="Fully Implemented", L113="Fully Implemented"), "Fully Implemented", "")</f>
        <v/>
      </c>
      <c r="M107" s="609"/>
      <c r="N107" s="610">
        <f>IF(AND(L108="Fully Implemented", L109="Fully Implemented", L110="Fully Implemented",L111="Fully Implemented",L112="Fully Implemented",L113="Fully Implemented"), 0, -1*E107)</f>
        <v>-5</v>
      </c>
    </row>
    <row r="108" spans="1:18" ht="48" x14ac:dyDescent="0.2">
      <c r="A108" s="119" t="s">
        <v>554</v>
      </c>
      <c r="B108" s="120" t="s">
        <v>559</v>
      </c>
      <c r="C108" s="611" t="s">
        <v>560</v>
      </c>
      <c r="D108" s="612" t="s">
        <v>557</v>
      </c>
      <c r="E108" s="613"/>
      <c r="F108" s="614" t="str">
        <f t="shared" si="1"/>
        <v/>
      </c>
      <c r="G108" s="1008" t="s">
        <v>218</v>
      </c>
      <c r="H108" s="119"/>
      <c r="I108" s="611" t="s">
        <v>561</v>
      </c>
      <c r="J108" s="615"/>
      <c r="K108" s="616"/>
      <c r="L108" s="617" t="s">
        <v>215</v>
      </c>
      <c r="M108" s="618"/>
      <c r="N108" s="619"/>
    </row>
    <row r="109" spans="1:18" ht="48" x14ac:dyDescent="0.2">
      <c r="A109" s="119" t="s">
        <v>554</v>
      </c>
      <c r="B109" s="120" t="s">
        <v>562</v>
      </c>
      <c r="C109" s="611" t="s">
        <v>563</v>
      </c>
      <c r="D109" s="612" t="s">
        <v>557</v>
      </c>
      <c r="E109" s="613"/>
      <c r="F109" s="614" t="str">
        <f t="shared" si="1"/>
        <v/>
      </c>
      <c r="G109" s="1008" t="s">
        <v>218</v>
      </c>
      <c r="H109" s="119"/>
      <c r="I109" s="611" t="s">
        <v>564</v>
      </c>
      <c r="J109" s="615"/>
      <c r="K109" s="616"/>
      <c r="L109" s="617" t="s">
        <v>215</v>
      </c>
      <c r="M109" s="618"/>
      <c r="N109" s="619"/>
    </row>
    <row r="110" spans="1:18" ht="32" x14ac:dyDescent="0.2">
      <c r="A110" s="119" t="s">
        <v>554</v>
      </c>
      <c r="B110" s="120" t="s">
        <v>565</v>
      </c>
      <c r="C110" s="611" t="s">
        <v>566</v>
      </c>
      <c r="D110" s="612" t="s">
        <v>557</v>
      </c>
      <c r="E110" s="613"/>
      <c r="F110" s="614" t="str">
        <f t="shared" si="1"/>
        <v/>
      </c>
      <c r="G110" s="1008" t="s">
        <v>218</v>
      </c>
      <c r="H110" s="119"/>
      <c r="I110" s="611" t="s">
        <v>567</v>
      </c>
      <c r="J110" s="615"/>
      <c r="K110" s="616"/>
      <c r="L110" s="617" t="s">
        <v>215</v>
      </c>
      <c r="M110" s="618"/>
      <c r="N110" s="619"/>
      <c r="R110" s="109">
        <f>IF(N110=0, E110, 0)</f>
        <v>0</v>
      </c>
    </row>
    <row r="111" spans="1:18" ht="32" x14ac:dyDescent="0.2">
      <c r="A111" s="119" t="s">
        <v>554</v>
      </c>
      <c r="B111" s="120" t="s">
        <v>568</v>
      </c>
      <c r="C111" s="611" t="s">
        <v>569</v>
      </c>
      <c r="D111" s="612" t="s">
        <v>557</v>
      </c>
      <c r="E111" s="613"/>
      <c r="F111" s="614" t="str">
        <f t="shared" si="1"/>
        <v/>
      </c>
      <c r="G111" s="1008" t="s">
        <v>218</v>
      </c>
      <c r="H111" s="119"/>
      <c r="I111" s="611" t="s">
        <v>570</v>
      </c>
      <c r="J111" s="615"/>
      <c r="K111" s="616"/>
      <c r="L111" s="617" t="s">
        <v>215</v>
      </c>
      <c r="M111" s="618"/>
      <c r="N111" s="619"/>
    </row>
    <row r="112" spans="1:18" ht="32" x14ac:dyDescent="0.2">
      <c r="A112" s="119" t="s">
        <v>554</v>
      </c>
      <c r="B112" s="120" t="s">
        <v>571</v>
      </c>
      <c r="C112" s="611" t="s">
        <v>572</v>
      </c>
      <c r="D112" s="612" t="s">
        <v>557</v>
      </c>
      <c r="E112" s="613"/>
      <c r="F112" s="614" t="str">
        <f t="shared" si="1"/>
        <v/>
      </c>
      <c r="G112" s="1008" t="s">
        <v>218</v>
      </c>
      <c r="H112" s="119"/>
      <c r="I112" s="611" t="s">
        <v>573</v>
      </c>
      <c r="J112" s="615"/>
      <c r="K112" s="616"/>
      <c r="L112" s="617" t="s">
        <v>215</v>
      </c>
      <c r="M112" s="618"/>
      <c r="N112" s="619"/>
    </row>
    <row r="113" spans="1:18" ht="33" thickBot="1" x14ac:dyDescent="0.25">
      <c r="A113" s="148" t="s">
        <v>554</v>
      </c>
      <c r="B113" s="149" t="s">
        <v>574</v>
      </c>
      <c r="C113" s="620" t="s">
        <v>575</v>
      </c>
      <c r="D113" s="621" t="s">
        <v>557</v>
      </c>
      <c r="E113" s="622"/>
      <c r="F113" s="623" t="str">
        <f t="shared" si="1"/>
        <v/>
      </c>
      <c r="G113" s="1009" t="s">
        <v>218</v>
      </c>
      <c r="H113" s="148"/>
      <c r="I113" s="620" t="s">
        <v>576</v>
      </c>
      <c r="J113" s="624"/>
      <c r="K113" s="625"/>
      <c r="L113" s="626" t="s">
        <v>215</v>
      </c>
      <c r="M113" s="627"/>
      <c r="N113" s="628"/>
      <c r="R113" s="109">
        <f>IF(N113=0, E113, 0)</f>
        <v>0</v>
      </c>
    </row>
    <row r="114" spans="1:18" ht="48" x14ac:dyDescent="0.2">
      <c r="A114" s="146" t="s">
        <v>554</v>
      </c>
      <c r="B114" s="147" t="s">
        <v>577</v>
      </c>
      <c r="C114" s="602" t="s">
        <v>578</v>
      </c>
      <c r="D114" s="603" t="s">
        <v>579</v>
      </c>
      <c r="E114" s="604">
        <v>3</v>
      </c>
      <c r="F114" s="605" t="str">
        <f t="shared" si="1"/>
        <v>NOT POA&amp;Mable</v>
      </c>
      <c r="G114" s="1007" t="s">
        <v>218</v>
      </c>
      <c r="H114" s="146" t="s">
        <v>580</v>
      </c>
      <c r="I114" s="602" t="s">
        <v>236</v>
      </c>
      <c r="J114" s="606" t="s">
        <v>210</v>
      </c>
      <c r="K114" s="629"/>
      <c r="L114" s="608" t="str">
        <f>IF(AND(L115="Fully Implemented", L116="Fully Implemented"), "Fully Implemented", "")</f>
        <v/>
      </c>
      <c r="M114" s="609"/>
      <c r="N114" s="610">
        <f>IF(AND(L115="Fully Implemented", L116="Fully Implemented"), 0, -1*E114)</f>
        <v>-3</v>
      </c>
    </row>
    <row r="115" spans="1:18" ht="32" x14ac:dyDescent="0.2">
      <c r="A115" s="119" t="s">
        <v>554</v>
      </c>
      <c r="B115" s="120" t="s">
        <v>581</v>
      </c>
      <c r="C115" s="611" t="s">
        <v>582</v>
      </c>
      <c r="D115" s="612" t="s">
        <v>579</v>
      </c>
      <c r="E115" s="613"/>
      <c r="F115" s="614" t="str">
        <f t="shared" si="1"/>
        <v/>
      </c>
      <c r="G115" s="1008" t="s">
        <v>218</v>
      </c>
      <c r="H115" s="119"/>
      <c r="I115" s="611" t="s">
        <v>583</v>
      </c>
      <c r="J115" s="615"/>
      <c r="K115" s="616"/>
      <c r="L115" s="617" t="s">
        <v>215</v>
      </c>
      <c r="M115" s="618"/>
      <c r="N115" s="619"/>
    </row>
    <row r="116" spans="1:18" ht="33" thickBot="1" x14ac:dyDescent="0.25">
      <c r="A116" s="148" t="s">
        <v>554</v>
      </c>
      <c r="B116" s="149" t="s">
        <v>584</v>
      </c>
      <c r="C116" s="620" t="s">
        <v>585</v>
      </c>
      <c r="D116" s="621" t="s">
        <v>579</v>
      </c>
      <c r="E116" s="622"/>
      <c r="F116" s="623" t="str">
        <f t="shared" si="1"/>
        <v/>
      </c>
      <c r="G116" s="1009" t="s">
        <v>218</v>
      </c>
      <c r="H116" s="148"/>
      <c r="I116" s="620" t="s">
        <v>570</v>
      </c>
      <c r="J116" s="624"/>
      <c r="K116" s="625"/>
      <c r="L116" s="626" t="s">
        <v>215</v>
      </c>
      <c r="M116" s="627"/>
      <c r="N116" s="628"/>
      <c r="R116" s="109">
        <f>IF(N116=0, E116, 0)</f>
        <v>0</v>
      </c>
    </row>
    <row r="117" spans="1:18" ht="32" x14ac:dyDescent="0.2">
      <c r="A117" s="146" t="s">
        <v>554</v>
      </c>
      <c r="B117" s="147" t="s">
        <v>586</v>
      </c>
      <c r="C117" s="602" t="s">
        <v>587</v>
      </c>
      <c r="D117" s="603" t="s">
        <v>588</v>
      </c>
      <c r="E117" s="604">
        <v>1</v>
      </c>
      <c r="F117" s="605" t="str">
        <f t="shared" si="1"/>
        <v>POA&amp;Mable</v>
      </c>
      <c r="G117" s="1007" t="s">
        <v>207</v>
      </c>
      <c r="H117" s="146" t="s">
        <v>589</v>
      </c>
      <c r="I117" s="602" t="s">
        <v>236</v>
      </c>
      <c r="J117" s="606" t="s">
        <v>210</v>
      </c>
      <c r="K117" s="974"/>
      <c r="L117" s="608" t="str">
        <f>IF(AND(L118="Fully Implemented", L119="Fully Implemented", L120="Fully Implemented"), "Fully Implemented", "")</f>
        <v/>
      </c>
      <c r="M117" s="609"/>
      <c r="N117" s="610">
        <f>IF(AND(OR(L118="Fully Implemented", L118="Not Permitted"), OR(L119="Fully Implemented", L119="Not Permitted"), OR(L120="Fully Implemented", L120="Not Permitted")), 0, -1*E117)</f>
        <v>-1</v>
      </c>
    </row>
    <row r="118" spans="1:18" ht="32" x14ac:dyDescent="0.2">
      <c r="A118" s="119" t="s">
        <v>554</v>
      </c>
      <c r="B118" s="120" t="s">
        <v>590</v>
      </c>
      <c r="C118" s="611" t="s">
        <v>591</v>
      </c>
      <c r="D118" s="612" t="s">
        <v>588</v>
      </c>
      <c r="E118" s="613"/>
      <c r="F118" s="614" t="str">
        <f t="shared" si="1"/>
        <v/>
      </c>
      <c r="G118" s="1008" t="s">
        <v>213</v>
      </c>
      <c r="H118" s="119"/>
      <c r="I118" s="611" t="s">
        <v>592</v>
      </c>
      <c r="J118" s="615"/>
      <c r="K118" s="616"/>
      <c r="L118" s="617" t="s">
        <v>215</v>
      </c>
      <c r="M118" s="618"/>
      <c r="N118" s="619"/>
    </row>
    <row r="119" spans="1:18" ht="32" x14ac:dyDescent="0.2">
      <c r="A119" s="119" t="s">
        <v>554</v>
      </c>
      <c r="B119" s="120" t="s">
        <v>593</v>
      </c>
      <c r="C119" s="611" t="s">
        <v>594</v>
      </c>
      <c r="D119" s="612" t="s">
        <v>588</v>
      </c>
      <c r="E119" s="613"/>
      <c r="F119" s="614" t="str">
        <f t="shared" si="1"/>
        <v/>
      </c>
      <c r="G119" s="1008" t="s">
        <v>218</v>
      </c>
      <c r="H119" s="119"/>
      <c r="I119" s="611" t="s">
        <v>595</v>
      </c>
      <c r="J119" s="615"/>
      <c r="K119" s="616"/>
      <c r="L119" s="617" t="s">
        <v>215</v>
      </c>
      <c r="M119" s="618"/>
      <c r="N119" s="619"/>
    </row>
    <row r="120" spans="1:18" ht="33" thickBot="1" x14ac:dyDescent="0.25">
      <c r="A120" s="148" t="s">
        <v>554</v>
      </c>
      <c r="B120" s="149" t="s">
        <v>596</v>
      </c>
      <c r="C120" s="620" t="s">
        <v>597</v>
      </c>
      <c r="D120" s="621" t="s">
        <v>588</v>
      </c>
      <c r="E120" s="622"/>
      <c r="F120" s="623" t="str">
        <f t="shared" si="1"/>
        <v/>
      </c>
      <c r="G120" s="1009" t="s">
        <v>213</v>
      </c>
      <c r="H120" s="148"/>
      <c r="I120" s="620" t="s">
        <v>598</v>
      </c>
      <c r="J120" s="624"/>
      <c r="K120" s="625"/>
      <c r="L120" s="626" t="s">
        <v>215</v>
      </c>
      <c r="M120" s="627"/>
      <c r="N120" s="628"/>
      <c r="R120" s="109">
        <f>IF(N120=0, E120, 0)</f>
        <v>0</v>
      </c>
    </row>
    <row r="121" spans="1:18" ht="32" x14ac:dyDescent="0.2">
      <c r="A121" s="146" t="s">
        <v>554</v>
      </c>
      <c r="B121" s="147" t="s">
        <v>599</v>
      </c>
      <c r="C121" s="602" t="s">
        <v>600</v>
      </c>
      <c r="D121" s="603" t="s">
        <v>601</v>
      </c>
      <c r="E121" s="604">
        <v>1</v>
      </c>
      <c r="F121" s="605" t="str">
        <f t="shared" si="1"/>
        <v>POA&amp;Mable</v>
      </c>
      <c r="G121" s="1007" t="s">
        <v>213</v>
      </c>
      <c r="H121" s="146" t="s">
        <v>602</v>
      </c>
      <c r="I121" s="602" t="s">
        <v>236</v>
      </c>
      <c r="J121" s="606" t="s">
        <v>210</v>
      </c>
      <c r="K121" s="607"/>
      <c r="L121" s="608" t="str">
        <f>IF(AND(L122="Fully Implemented", L123="Fully Implemented", L124="Fully Implemented"), "Fully Implemented", "")</f>
        <v/>
      </c>
      <c r="M121" s="609"/>
      <c r="N121" s="610">
        <f>IF(AND(OR(L122="Fully Implemented", L122="Not Permitted"), OR(L123="Fully Implemented", L123="Not Permitted"), OR(L124="Fully Implemented", L124="Not Permitted")), 0, -1*E121)</f>
        <v>-1</v>
      </c>
      <c r="R121" s="109">
        <f>IF(N121=0, E121, 0)</f>
        <v>0</v>
      </c>
    </row>
    <row r="122" spans="1:18" ht="32" x14ac:dyDescent="0.2">
      <c r="A122" s="119" t="s">
        <v>554</v>
      </c>
      <c r="B122" s="120" t="s">
        <v>603</v>
      </c>
      <c r="C122" s="611" t="s">
        <v>604</v>
      </c>
      <c r="D122" s="612" t="s">
        <v>601</v>
      </c>
      <c r="E122" s="613"/>
      <c r="F122" s="614" t="str">
        <f t="shared" si="1"/>
        <v/>
      </c>
      <c r="G122" s="1008" t="s">
        <v>213</v>
      </c>
      <c r="H122" s="119"/>
      <c r="I122" s="611" t="s">
        <v>605</v>
      </c>
      <c r="J122" s="615"/>
      <c r="K122" s="616"/>
      <c r="L122" s="617" t="s">
        <v>215</v>
      </c>
      <c r="M122" s="618"/>
      <c r="N122" s="619"/>
    </row>
    <row r="123" spans="1:18" ht="32" x14ac:dyDescent="0.2">
      <c r="A123" s="119" t="s">
        <v>554</v>
      </c>
      <c r="B123" s="120" t="s">
        <v>606</v>
      </c>
      <c r="C123" s="611" t="s">
        <v>607</v>
      </c>
      <c r="D123" s="612" t="s">
        <v>601</v>
      </c>
      <c r="E123" s="613"/>
      <c r="F123" s="614" t="str">
        <f t="shared" si="1"/>
        <v/>
      </c>
      <c r="G123" s="1008" t="s">
        <v>213</v>
      </c>
      <c r="H123" s="119"/>
      <c r="I123" s="611" t="s">
        <v>608</v>
      </c>
      <c r="J123" s="615"/>
      <c r="K123" s="616"/>
      <c r="L123" s="617" t="s">
        <v>215</v>
      </c>
      <c r="M123" s="618"/>
      <c r="N123" s="619"/>
    </row>
    <row r="124" spans="1:18" ht="33" thickBot="1" x14ac:dyDescent="0.25">
      <c r="A124" s="148" t="s">
        <v>554</v>
      </c>
      <c r="B124" s="149" t="s">
        <v>609</v>
      </c>
      <c r="C124" s="620" t="s">
        <v>610</v>
      </c>
      <c r="D124" s="621" t="s">
        <v>601</v>
      </c>
      <c r="E124" s="622"/>
      <c r="F124" s="623" t="str">
        <f t="shared" si="1"/>
        <v/>
      </c>
      <c r="G124" s="1009" t="s">
        <v>213</v>
      </c>
      <c r="H124" s="148"/>
      <c r="I124" s="620" t="s">
        <v>611</v>
      </c>
      <c r="J124" s="624"/>
      <c r="K124" s="625"/>
      <c r="L124" s="626" t="s">
        <v>215</v>
      </c>
      <c r="M124" s="627"/>
      <c r="N124" s="628"/>
    </row>
    <row r="125" spans="1:18" ht="48" x14ac:dyDescent="0.2">
      <c r="A125" s="146" t="s">
        <v>554</v>
      </c>
      <c r="B125" s="147" t="s">
        <v>612</v>
      </c>
      <c r="C125" s="602" t="s">
        <v>613</v>
      </c>
      <c r="D125" s="603" t="s">
        <v>614</v>
      </c>
      <c r="E125" s="604">
        <v>5</v>
      </c>
      <c r="F125" s="605" t="str">
        <f t="shared" si="1"/>
        <v>NOT POA&amp;Mable</v>
      </c>
      <c r="G125" s="1007" t="s">
        <v>218</v>
      </c>
      <c r="H125" s="146" t="s">
        <v>615</v>
      </c>
      <c r="I125" s="602" t="s">
        <v>236</v>
      </c>
      <c r="J125" s="606" t="s">
        <v>210</v>
      </c>
      <c r="K125" s="629"/>
      <c r="L125" s="608" t="str">
        <f>IF(AND(L126="Fully Implemented", L127="Fully Implemented"), "Fully Implemented", "")</f>
        <v/>
      </c>
      <c r="M125" s="609"/>
      <c r="N125" s="610">
        <f>IF(AND(L126="Fully Implemented", L127="Fully Implemented"), 0, -1*E125)</f>
        <v>-5</v>
      </c>
    </row>
    <row r="126" spans="1:18" ht="48" x14ac:dyDescent="0.2">
      <c r="A126" s="119" t="s">
        <v>554</v>
      </c>
      <c r="B126" s="120" t="s">
        <v>616</v>
      </c>
      <c r="C126" s="611" t="s">
        <v>617</v>
      </c>
      <c r="D126" s="612" t="s">
        <v>614</v>
      </c>
      <c r="E126" s="613"/>
      <c r="F126" s="614" t="str">
        <f t="shared" si="1"/>
        <v/>
      </c>
      <c r="G126" s="1008" t="s">
        <v>218</v>
      </c>
      <c r="H126" s="119"/>
      <c r="I126" s="611" t="s">
        <v>618</v>
      </c>
      <c r="J126" s="615"/>
      <c r="K126" s="616"/>
      <c r="L126" s="617" t="s">
        <v>215</v>
      </c>
      <c r="M126" s="618"/>
      <c r="N126" s="619"/>
      <c r="R126" s="109">
        <f>IF(N126=0, E126, 0)</f>
        <v>0</v>
      </c>
    </row>
    <row r="127" spans="1:18" ht="33" thickBot="1" x14ac:dyDescent="0.25">
      <c r="A127" s="148" t="s">
        <v>554</v>
      </c>
      <c r="B127" s="149" t="s">
        <v>619</v>
      </c>
      <c r="C127" s="620" t="s">
        <v>620</v>
      </c>
      <c r="D127" s="621" t="s">
        <v>614</v>
      </c>
      <c r="E127" s="622"/>
      <c r="F127" s="623" t="str">
        <f t="shared" si="1"/>
        <v/>
      </c>
      <c r="G127" s="1009" t="s">
        <v>218</v>
      </c>
      <c r="H127" s="148"/>
      <c r="I127" s="620" t="s">
        <v>621</v>
      </c>
      <c r="J127" s="624"/>
      <c r="K127" s="625"/>
      <c r="L127" s="626" t="s">
        <v>215</v>
      </c>
      <c r="M127" s="627"/>
      <c r="N127" s="628"/>
    </row>
    <row r="128" spans="1:18" ht="32" x14ac:dyDescent="0.2">
      <c r="A128" s="146" t="s">
        <v>554</v>
      </c>
      <c r="B128" s="147" t="s">
        <v>622</v>
      </c>
      <c r="C128" s="602" t="s">
        <v>623</v>
      </c>
      <c r="D128" s="603" t="s">
        <v>624</v>
      </c>
      <c r="E128" s="604">
        <v>1</v>
      </c>
      <c r="F128" s="605" t="str">
        <f t="shared" si="1"/>
        <v>POA&amp;Mable</v>
      </c>
      <c r="G128" s="1007" t="s">
        <v>218</v>
      </c>
      <c r="H128" s="146" t="s">
        <v>625</v>
      </c>
      <c r="I128" s="602" t="s">
        <v>236</v>
      </c>
      <c r="J128" s="606" t="s">
        <v>210</v>
      </c>
      <c r="K128" s="607"/>
      <c r="L128" s="608" t="str">
        <f>IF(AND(L129="Fully Implemented", L130="Fully Implemented"), "Fully Implemented", "")</f>
        <v/>
      </c>
      <c r="M128" s="609"/>
      <c r="N128" s="610">
        <f>IF(AND(L129="Fully Implemented", L130="Fully Implemented"), 0, -1*E128)</f>
        <v>-1</v>
      </c>
    </row>
    <row r="129" spans="1:18" ht="32" x14ac:dyDescent="0.2">
      <c r="A129" s="119" t="s">
        <v>554</v>
      </c>
      <c r="B129" s="120" t="s">
        <v>626</v>
      </c>
      <c r="C129" s="611" t="s">
        <v>627</v>
      </c>
      <c r="D129" s="612" t="s">
        <v>624</v>
      </c>
      <c r="E129" s="613"/>
      <c r="F129" s="614" t="str">
        <f t="shared" si="1"/>
        <v/>
      </c>
      <c r="G129" s="1008" t="s">
        <v>218</v>
      </c>
      <c r="H129" s="119"/>
      <c r="I129" s="611" t="s">
        <v>628</v>
      </c>
      <c r="J129" s="615"/>
      <c r="K129" s="616"/>
      <c r="L129" s="617" t="s">
        <v>215</v>
      </c>
      <c r="M129" s="618"/>
      <c r="N129" s="619"/>
    </row>
    <row r="130" spans="1:18" ht="33" thickBot="1" x14ac:dyDescent="0.25">
      <c r="A130" s="148" t="s">
        <v>554</v>
      </c>
      <c r="B130" s="149" t="s">
        <v>629</v>
      </c>
      <c r="C130" s="620" t="s">
        <v>630</v>
      </c>
      <c r="D130" s="621" t="s">
        <v>624</v>
      </c>
      <c r="E130" s="622"/>
      <c r="F130" s="623" t="str">
        <f t="shared" si="1"/>
        <v/>
      </c>
      <c r="G130" s="1009" t="s">
        <v>218</v>
      </c>
      <c r="H130" s="148"/>
      <c r="I130" s="620" t="s">
        <v>631</v>
      </c>
      <c r="J130" s="624"/>
      <c r="K130" s="625"/>
      <c r="L130" s="626" t="s">
        <v>215</v>
      </c>
      <c r="M130" s="627"/>
      <c r="N130" s="628"/>
      <c r="R130" s="109">
        <f>IF(N130=0, E130, 0)</f>
        <v>0</v>
      </c>
    </row>
    <row r="131" spans="1:18" ht="48" x14ac:dyDescent="0.2">
      <c r="A131" s="146" t="s">
        <v>554</v>
      </c>
      <c r="B131" s="147" t="s">
        <v>632</v>
      </c>
      <c r="C131" s="602" t="s">
        <v>633</v>
      </c>
      <c r="D131" s="603" t="s">
        <v>634</v>
      </c>
      <c r="E131" s="604">
        <v>1</v>
      </c>
      <c r="F131" s="605" t="str">
        <f t="shared" si="1"/>
        <v>POA&amp;Mable</v>
      </c>
      <c r="G131" s="1007" t="s">
        <v>213</v>
      </c>
      <c r="H131" s="146" t="s">
        <v>635</v>
      </c>
      <c r="I131" s="602" t="s">
        <v>236</v>
      </c>
      <c r="J131" s="606" t="s">
        <v>210</v>
      </c>
      <c r="K131" s="629"/>
      <c r="L131" s="608" t="str">
        <f>IF(AND(L132="Fully Implemented", L133="Fully Implemented", L134="Fully Implemented"), "Fully Implemented", "")</f>
        <v/>
      </c>
      <c r="M131" s="609"/>
      <c r="N131" s="610">
        <f>IF(AND(L132="Fully Implemented", L133="Fully Implemented", L134="Fully Implemented"), 0, -1*E131)</f>
        <v>-1</v>
      </c>
    </row>
    <row r="132" spans="1:18" ht="32" x14ac:dyDescent="0.2">
      <c r="A132" s="119" t="s">
        <v>554</v>
      </c>
      <c r="B132" s="120" t="s">
        <v>636</v>
      </c>
      <c r="C132" s="611" t="s">
        <v>637</v>
      </c>
      <c r="D132" s="612" t="s">
        <v>634</v>
      </c>
      <c r="E132" s="613"/>
      <c r="F132" s="614" t="str">
        <f t="shared" si="1"/>
        <v/>
      </c>
      <c r="G132" s="1008" t="s">
        <v>213</v>
      </c>
      <c r="H132" s="119"/>
      <c r="I132" s="611" t="s">
        <v>638</v>
      </c>
      <c r="J132" s="615"/>
      <c r="K132" s="616"/>
      <c r="L132" s="617" t="s">
        <v>215</v>
      </c>
      <c r="M132" s="618"/>
      <c r="N132" s="619"/>
    </row>
    <row r="133" spans="1:18" ht="32" x14ac:dyDescent="0.2">
      <c r="A133" s="119" t="s">
        <v>554</v>
      </c>
      <c r="B133" s="120" t="s">
        <v>639</v>
      </c>
      <c r="C133" s="611" t="s">
        <v>640</v>
      </c>
      <c r="D133" s="612" t="s">
        <v>634</v>
      </c>
      <c r="E133" s="613"/>
      <c r="F133" s="614" t="str">
        <f t="shared" si="1"/>
        <v/>
      </c>
      <c r="G133" s="1008" t="s">
        <v>213</v>
      </c>
      <c r="H133" s="119"/>
      <c r="I133" s="611" t="s">
        <v>641</v>
      </c>
      <c r="J133" s="615"/>
      <c r="K133" s="616"/>
      <c r="L133" s="617" t="s">
        <v>215</v>
      </c>
      <c r="M133" s="618"/>
      <c r="N133" s="619"/>
      <c r="R133" s="109">
        <f>IF(N133=0, E133, 0)</f>
        <v>0</v>
      </c>
    </row>
    <row r="134" spans="1:18" ht="49" thickBot="1" x14ac:dyDescent="0.25">
      <c r="A134" s="148" t="s">
        <v>554</v>
      </c>
      <c r="B134" s="149" t="s">
        <v>642</v>
      </c>
      <c r="C134" s="620" t="s">
        <v>643</v>
      </c>
      <c r="D134" s="621" t="s">
        <v>634</v>
      </c>
      <c r="E134" s="622"/>
      <c r="F134" s="623" t="str">
        <f t="shared" si="1"/>
        <v/>
      </c>
      <c r="G134" s="1009" t="s">
        <v>213</v>
      </c>
      <c r="H134" s="148"/>
      <c r="I134" s="620" t="s">
        <v>644</v>
      </c>
      <c r="J134" s="624"/>
      <c r="K134" s="625"/>
      <c r="L134" s="626" t="s">
        <v>215</v>
      </c>
      <c r="M134" s="627"/>
      <c r="N134" s="628"/>
    </row>
    <row r="135" spans="1:18" ht="32" x14ac:dyDescent="0.2">
      <c r="A135" s="146" t="s">
        <v>554</v>
      </c>
      <c r="B135" s="147" t="s">
        <v>645</v>
      </c>
      <c r="C135" s="602" t="s">
        <v>646</v>
      </c>
      <c r="D135" s="603" t="s">
        <v>647</v>
      </c>
      <c r="E135" s="604">
        <v>1</v>
      </c>
      <c r="F135" s="605" t="str">
        <f t="shared" si="1"/>
        <v>POA&amp;Mable</v>
      </c>
      <c r="G135" s="1007" t="s">
        <v>218</v>
      </c>
      <c r="H135" s="146" t="s">
        <v>648</v>
      </c>
      <c r="I135" s="602" t="s">
        <v>236</v>
      </c>
      <c r="J135" s="606" t="s">
        <v>210</v>
      </c>
      <c r="K135" s="607"/>
      <c r="L135" s="608" t="str">
        <f>IF(AND(L136="Fully Implemented", L137="Fully Implemented", L138="Fully Implemented", L139="Fully Implemented", L140="Fully Implemented", L141="Fully Implemented"), "Fully Implemented", "")</f>
        <v/>
      </c>
      <c r="M135" s="609"/>
      <c r="N135" s="610">
        <f>IF(AND(L136="Fully Implemented", L137="Fully Implemented", L138="Fully Implemented",L139="Fully Implemented",L140="Fully Implemented",L141="Fully Implemented"), 0, -1*E135)</f>
        <v>-1</v>
      </c>
    </row>
    <row r="136" spans="1:18" ht="32" x14ac:dyDescent="0.2">
      <c r="A136" s="119" t="s">
        <v>554</v>
      </c>
      <c r="B136" s="120" t="s">
        <v>649</v>
      </c>
      <c r="C136" s="611" t="s">
        <v>650</v>
      </c>
      <c r="D136" s="612" t="s">
        <v>647</v>
      </c>
      <c r="E136" s="613"/>
      <c r="F136" s="614" t="str">
        <f t="shared" si="1"/>
        <v/>
      </c>
      <c r="G136" s="1008" t="s">
        <v>218</v>
      </c>
      <c r="H136" s="119"/>
      <c r="I136" s="611" t="s">
        <v>651</v>
      </c>
      <c r="J136" s="615"/>
      <c r="K136" s="616"/>
      <c r="L136" s="617" t="s">
        <v>215</v>
      </c>
      <c r="M136" s="618"/>
      <c r="N136" s="619"/>
    </row>
    <row r="137" spans="1:18" ht="32" x14ac:dyDescent="0.2">
      <c r="A137" s="119" t="s">
        <v>554</v>
      </c>
      <c r="B137" s="120" t="s">
        <v>652</v>
      </c>
      <c r="C137" s="611" t="s">
        <v>653</v>
      </c>
      <c r="D137" s="612" t="s">
        <v>647</v>
      </c>
      <c r="E137" s="613"/>
      <c r="F137" s="614" t="str">
        <f t="shared" si="1"/>
        <v/>
      </c>
      <c r="G137" s="1008" t="s">
        <v>218</v>
      </c>
      <c r="H137" s="119"/>
      <c r="I137" s="611" t="s">
        <v>654</v>
      </c>
      <c r="J137" s="615"/>
      <c r="K137" s="616"/>
      <c r="L137" s="617" t="s">
        <v>215</v>
      </c>
      <c r="M137" s="618"/>
      <c r="N137" s="619"/>
    </row>
    <row r="138" spans="1:18" ht="32" x14ac:dyDescent="0.2">
      <c r="A138" s="119" t="s">
        <v>554</v>
      </c>
      <c r="B138" s="120" t="s">
        <v>655</v>
      </c>
      <c r="C138" s="611" t="s">
        <v>656</v>
      </c>
      <c r="D138" s="612" t="s">
        <v>647</v>
      </c>
      <c r="E138" s="613"/>
      <c r="F138" s="614" t="str">
        <f t="shared" si="1"/>
        <v/>
      </c>
      <c r="G138" s="1008" t="s">
        <v>218</v>
      </c>
      <c r="H138" s="119"/>
      <c r="I138" s="611" t="s">
        <v>657</v>
      </c>
      <c r="J138" s="615"/>
      <c r="K138" s="616"/>
      <c r="L138" s="617" t="s">
        <v>215</v>
      </c>
      <c r="M138" s="618"/>
      <c r="N138" s="619"/>
    </row>
    <row r="139" spans="1:18" ht="32" x14ac:dyDescent="0.2">
      <c r="A139" s="119" t="s">
        <v>554</v>
      </c>
      <c r="B139" s="120" t="s">
        <v>658</v>
      </c>
      <c r="C139" s="611" t="s">
        <v>659</v>
      </c>
      <c r="D139" s="612" t="s">
        <v>647</v>
      </c>
      <c r="E139" s="613"/>
      <c r="F139" s="614" t="str">
        <f t="shared" si="1"/>
        <v/>
      </c>
      <c r="G139" s="1008" t="s">
        <v>218</v>
      </c>
      <c r="H139" s="119"/>
      <c r="I139" s="611" t="s">
        <v>660</v>
      </c>
      <c r="J139" s="615"/>
      <c r="K139" s="616"/>
      <c r="L139" s="617" t="s">
        <v>215</v>
      </c>
      <c r="M139" s="618"/>
      <c r="N139" s="619"/>
      <c r="R139" s="109">
        <f>IF(N139=0, E139, 0)</f>
        <v>0</v>
      </c>
    </row>
    <row r="140" spans="1:18" ht="32" x14ac:dyDescent="0.2">
      <c r="A140" s="119" t="s">
        <v>554</v>
      </c>
      <c r="B140" s="120" t="s">
        <v>661</v>
      </c>
      <c r="C140" s="611" t="s">
        <v>662</v>
      </c>
      <c r="D140" s="612" t="s">
        <v>647</v>
      </c>
      <c r="E140" s="613"/>
      <c r="F140" s="614" t="str">
        <f t="shared" si="1"/>
        <v/>
      </c>
      <c r="G140" s="1008" t="s">
        <v>218</v>
      </c>
      <c r="H140" s="119"/>
      <c r="I140" s="611" t="s">
        <v>663</v>
      </c>
      <c r="J140" s="615"/>
      <c r="K140" s="616"/>
      <c r="L140" s="617" t="s">
        <v>215</v>
      </c>
      <c r="M140" s="618"/>
      <c r="N140" s="619"/>
    </row>
    <row r="141" spans="1:18" ht="33" thickBot="1" x14ac:dyDescent="0.25">
      <c r="A141" s="148" t="s">
        <v>554</v>
      </c>
      <c r="B141" s="149" t="s">
        <v>664</v>
      </c>
      <c r="C141" s="620" t="s">
        <v>665</v>
      </c>
      <c r="D141" s="621" t="s">
        <v>647</v>
      </c>
      <c r="E141" s="622"/>
      <c r="F141" s="623" t="str">
        <f t="shared" si="1"/>
        <v/>
      </c>
      <c r="G141" s="1009" t="s">
        <v>218</v>
      </c>
      <c r="H141" s="148"/>
      <c r="I141" s="620" t="s">
        <v>666</v>
      </c>
      <c r="J141" s="624"/>
      <c r="K141" s="625"/>
      <c r="L141" s="626" t="s">
        <v>215</v>
      </c>
      <c r="M141" s="627"/>
      <c r="N141" s="628"/>
    </row>
    <row r="142" spans="1:18" ht="32" x14ac:dyDescent="0.2">
      <c r="A142" s="641" t="s">
        <v>554</v>
      </c>
      <c r="B142" s="642" t="s">
        <v>667</v>
      </c>
      <c r="C142" s="643" t="s">
        <v>668</v>
      </c>
      <c r="D142" s="644" t="s">
        <v>669</v>
      </c>
      <c r="E142" s="645">
        <v>1</v>
      </c>
      <c r="F142" s="646" t="str">
        <f t="shared" si="1"/>
        <v>POA&amp;Mable</v>
      </c>
      <c r="G142" s="1010" t="s">
        <v>213</v>
      </c>
      <c r="H142" s="641" t="s">
        <v>670</v>
      </c>
      <c r="I142" s="643" t="s">
        <v>236</v>
      </c>
      <c r="J142" s="975" t="s">
        <v>210</v>
      </c>
      <c r="K142" s="976"/>
      <c r="L142" s="649" t="str">
        <f>IF(AND(L143="Fully Implemented", L144="Fully Implemented"), "Fully Implemented", "")</f>
        <v/>
      </c>
      <c r="M142" s="650"/>
      <c r="N142" s="651">
        <f>IF(AND(L143="Fully Implemented", L144="Fully Implemented"), 0, -1*E142)</f>
        <v>-1</v>
      </c>
      <c r="R142" s="109">
        <f>IF(N142=0, E142, 0)</f>
        <v>0</v>
      </c>
    </row>
    <row r="143" spans="1:18" ht="32" x14ac:dyDescent="0.2">
      <c r="A143" s="119" t="s">
        <v>554</v>
      </c>
      <c r="B143" s="120" t="s">
        <v>671</v>
      </c>
      <c r="C143" s="611" t="s">
        <v>672</v>
      </c>
      <c r="D143" s="612" t="s">
        <v>669</v>
      </c>
      <c r="E143" s="613"/>
      <c r="F143" s="614" t="str">
        <f t="shared" si="1"/>
        <v/>
      </c>
      <c r="G143" s="1008" t="s">
        <v>213</v>
      </c>
      <c r="H143" s="119"/>
      <c r="I143" s="611" t="s">
        <v>673</v>
      </c>
      <c r="J143" s="615"/>
      <c r="K143" s="616"/>
      <c r="L143" s="617" t="s">
        <v>215</v>
      </c>
      <c r="M143" s="618"/>
      <c r="N143" s="619"/>
    </row>
    <row r="144" spans="1:18" ht="33" thickBot="1" x14ac:dyDescent="0.25">
      <c r="A144" s="148" t="s">
        <v>554</v>
      </c>
      <c r="B144" s="149" t="s">
        <v>674</v>
      </c>
      <c r="C144" s="620" t="s">
        <v>675</v>
      </c>
      <c r="D144" s="621" t="s">
        <v>669</v>
      </c>
      <c r="E144" s="622"/>
      <c r="F144" s="623" t="str">
        <f t="shared" si="1"/>
        <v/>
      </c>
      <c r="G144" s="1009" t="s">
        <v>213</v>
      </c>
      <c r="H144" s="148"/>
      <c r="I144" s="620" t="s">
        <v>676</v>
      </c>
      <c r="J144" s="624"/>
      <c r="K144" s="625"/>
      <c r="L144" s="626" t="s">
        <v>215</v>
      </c>
      <c r="M144" s="627"/>
      <c r="N144" s="628"/>
    </row>
    <row r="145" spans="1:18" ht="80" x14ac:dyDescent="0.2">
      <c r="A145" s="540" t="s">
        <v>677</v>
      </c>
      <c r="B145" s="541" t="s">
        <v>678</v>
      </c>
      <c r="C145" s="542" t="s">
        <v>679</v>
      </c>
      <c r="D145" s="543" t="s">
        <v>680</v>
      </c>
      <c r="E145" s="544">
        <v>5</v>
      </c>
      <c r="F145" s="545" t="str">
        <f t="shared" si="1"/>
        <v>NOT POA&amp;Mable</v>
      </c>
      <c r="G145" s="1011" t="s">
        <v>218</v>
      </c>
      <c r="H145" s="540" t="s">
        <v>681</v>
      </c>
      <c r="I145" s="542" t="s">
        <v>236</v>
      </c>
      <c r="J145" s="546" t="s">
        <v>210</v>
      </c>
      <c r="K145" s="547"/>
      <c r="L145" s="548" t="str">
        <f>IF(AND(L146="Fully Implemented", L147="Fully Implemented", L148="Fully Implemented", L149="Fully Implemented", L150="Fully Implemented", L151="Fully Implemented"), "Fully Implemented", "")</f>
        <v/>
      </c>
      <c r="M145" s="549"/>
      <c r="N145" s="550">
        <f>IF(AND(L146="Fully Implemented", L147="Fully Implemented", L148="Fully Implemented",L149="Fully Implemented",L150="Fully Implemented",L151="Fully Implemented"), 0, -1*E145)</f>
        <v>-5</v>
      </c>
      <c r="R145" s="109">
        <f>IF(N145=0, E145, 0)</f>
        <v>0</v>
      </c>
    </row>
    <row r="146" spans="1:18" ht="32" x14ac:dyDescent="0.2">
      <c r="A146" s="551" t="s">
        <v>677</v>
      </c>
      <c r="B146" s="552" t="s">
        <v>682</v>
      </c>
      <c r="C146" s="553" t="s">
        <v>683</v>
      </c>
      <c r="D146" s="554" t="s">
        <v>680</v>
      </c>
      <c r="E146" s="555"/>
      <c r="F146" s="556" t="str">
        <f t="shared" si="1"/>
        <v/>
      </c>
      <c r="G146" s="1012" t="s">
        <v>218</v>
      </c>
      <c r="H146" s="551"/>
      <c r="I146" s="553" t="s">
        <v>684</v>
      </c>
      <c r="J146" s="557"/>
      <c r="K146" s="558"/>
      <c r="L146" s="559" t="s">
        <v>215</v>
      </c>
      <c r="M146" s="560"/>
      <c r="N146" s="561"/>
      <c r="R146" s="109">
        <f>IF(N146=0, E146, 0)</f>
        <v>0</v>
      </c>
    </row>
    <row r="147" spans="1:18" ht="32" x14ac:dyDescent="0.2">
      <c r="A147" s="551" t="s">
        <v>677</v>
      </c>
      <c r="B147" s="552" t="s">
        <v>685</v>
      </c>
      <c r="C147" s="553" t="s">
        <v>686</v>
      </c>
      <c r="D147" s="554" t="s">
        <v>680</v>
      </c>
      <c r="E147" s="555"/>
      <c r="F147" s="556" t="str">
        <f t="shared" si="1"/>
        <v/>
      </c>
      <c r="G147" s="1012" t="s">
        <v>218</v>
      </c>
      <c r="H147" s="551"/>
      <c r="I147" s="553" t="s">
        <v>687</v>
      </c>
      <c r="J147" s="557"/>
      <c r="K147" s="558"/>
      <c r="L147" s="559" t="s">
        <v>215</v>
      </c>
      <c r="M147" s="560"/>
      <c r="N147" s="561"/>
    </row>
    <row r="148" spans="1:18" ht="32" x14ac:dyDescent="0.2">
      <c r="A148" s="551" t="s">
        <v>677</v>
      </c>
      <c r="B148" s="552" t="s">
        <v>688</v>
      </c>
      <c r="C148" s="553" t="s">
        <v>689</v>
      </c>
      <c r="D148" s="554" t="s">
        <v>680</v>
      </c>
      <c r="E148" s="555"/>
      <c r="F148" s="556" t="str">
        <f t="shared" si="1"/>
        <v/>
      </c>
      <c r="G148" s="1012" t="s">
        <v>218</v>
      </c>
      <c r="H148" s="551"/>
      <c r="I148" s="553" t="s">
        <v>690</v>
      </c>
      <c r="J148" s="557"/>
      <c r="K148" s="558"/>
      <c r="L148" s="559" t="s">
        <v>215</v>
      </c>
      <c r="M148" s="560"/>
      <c r="N148" s="561"/>
    </row>
    <row r="149" spans="1:18" ht="32" x14ac:dyDescent="0.2">
      <c r="A149" s="551" t="s">
        <v>677</v>
      </c>
      <c r="B149" s="552" t="s">
        <v>691</v>
      </c>
      <c r="C149" s="553" t="s">
        <v>692</v>
      </c>
      <c r="D149" s="554" t="s">
        <v>680</v>
      </c>
      <c r="E149" s="555"/>
      <c r="F149" s="556" t="str">
        <f t="shared" si="1"/>
        <v/>
      </c>
      <c r="G149" s="1012" t="s">
        <v>218</v>
      </c>
      <c r="H149" s="551"/>
      <c r="I149" s="553" t="s">
        <v>693</v>
      </c>
      <c r="J149" s="557"/>
      <c r="K149" s="558"/>
      <c r="L149" s="559" t="s">
        <v>215</v>
      </c>
      <c r="M149" s="560"/>
      <c r="N149" s="561"/>
    </row>
    <row r="150" spans="1:18" ht="32" x14ac:dyDescent="0.2">
      <c r="A150" s="551" t="s">
        <v>677</v>
      </c>
      <c r="B150" s="552" t="s">
        <v>694</v>
      </c>
      <c r="C150" s="553" t="s">
        <v>695</v>
      </c>
      <c r="D150" s="554" t="s">
        <v>680</v>
      </c>
      <c r="E150" s="555"/>
      <c r="F150" s="556" t="str">
        <f t="shared" si="1"/>
        <v/>
      </c>
      <c r="G150" s="1012" t="s">
        <v>218</v>
      </c>
      <c r="H150" s="551"/>
      <c r="I150" s="553" t="s">
        <v>696</v>
      </c>
      <c r="J150" s="557"/>
      <c r="K150" s="558"/>
      <c r="L150" s="559" t="s">
        <v>215</v>
      </c>
      <c r="M150" s="560"/>
      <c r="N150" s="561"/>
    </row>
    <row r="151" spans="1:18" ht="33" thickBot="1" x14ac:dyDescent="0.25">
      <c r="A151" s="562" t="s">
        <v>677</v>
      </c>
      <c r="B151" s="563" t="s">
        <v>697</v>
      </c>
      <c r="C151" s="564" t="s">
        <v>698</v>
      </c>
      <c r="D151" s="565" t="s">
        <v>680</v>
      </c>
      <c r="E151" s="566"/>
      <c r="F151" s="567" t="str">
        <f t="shared" si="1"/>
        <v/>
      </c>
      <c r="G151" s="1013" t="s">
        <v>218</v>
      </c>
      <c r="H151" s="562"/>
      <c r="I151" s="564" t="s">
        <v>699</v>
      </c>
      <c r="J151" s="568"/>
      <c r="K151" s="569"/>
      <c r="L151" s="570" t="s">
        <v>215</v>
      </c>
      <c r="M151" s="571"/>
      <c r="N151" s="572"/>
      <c r="R151" s="109">
        <f>IF(N151=0, E151, 0)</f>
        <v>0</v>
      </c>
    </row>
    <row r="152" spans="1:18" ht="48" x14ac:dyDescent="0.2">
      <c r="A152" s="540" t="s">
        <v>677</v>
      </c>
      <c r="B152" s="541" t="s">
        <v>700</v>
      </c>
      <c r="C152" s="542" t="s">
        <v>701</v>
      </c>
      <c r="D152" s="543" t="s">
        <v>702</v>
      </c>
      <c r="E152" s="544">
        <v>5</v>
      </c>
      <c r="F152" s="545" t="str">
        <f t="shared" si="1"/>
        <v>NOT POA&amp;Mable</v>
      </c>
      <c r="G152" s="1011" t="s">
        <v>218</v>
      </c>
      <c r="H152" s="540" t="s">
        <v>703</v>
      </c>
      <c r="I152" s="542" t="s">
        <v>236</v>
      </c>
      <c r="J152" s="546" t="s">
        <v>210</v>
      </c>
      <c r="K152" s="573"/>
      <c r="L152" s="548" t="str">
        <f>IF(AND(L153="Fully Implemented", L154="Fully Implemented"), "Fully Implemented", "")</f>
        <v/>
      </c>
      <c r="M152" s="549"/>
      <c r="N152" s="550">
        <f>IF(AND(L153="Fully Implemented", L154="Fully Implemented"), 0, -1*E152)</f>
        <v>-5</v>
      </c>
      <c r="R152" s="109">
        <f>IF(N152=0, E152, 0)</f>
        <v>0</v>
      </c>
    </row>
    <row r="153" spans="1:18" ht="48" x14ac:dyDescent="0.2">
      <c r="A153" s="551" t="s">
        <v>677</v>
      </c>
      <c r="B153" s="552" t="s">
        <v>704</v>
      </c>
      <c r="C153" s="553" t="s">
        <v>705</v>
      </c>
      <c r="D153" s="554" t="s">
        <v>702</v>
      </c>
      <c r="E153" s="555"/>
      <c r="F153" s="556" t="str">
        <f t="shared" si="1"/>
        <v/>
      </c>
      <c r="G153" s="1012" t="s">
        <v>218</v>
      </c>
      <c r="H153" s="551"/>
      <c r="I153" s="553" t="s">
        <v>706</v>
      </c>
      <c r="J153" s="557"/>
      <c r="K153" s="558"/>
      <c r="L153" s="559" t="s">
        <v>215</v>
      </c>
      <c r="M153" s="560"/>
      <c r="N153" s="561"/>
    </row>
    <row r="154" spans="1:18" ht="33" thickBot="1" x14ac:dyDescent="0.25">
      <c r="A154" s="562" t="s">
        <v>677</v>
      </c>
      <c r="B154" s="563" t="s">
        <v>707</v>
      </c>
      <c r="C154" s="564" t="s">
        <v>708</v>
      </c>
      <c r="D154" s="565" t="s">
        <v>702</v>
      </c>
      <c r="E154" s="566"/>
      <c r="F154" s="567" t="str">
        <f t="shared" si="1"/>
        <v/>
      </c>
      <c r="G154" s="1013" t="s">
        <v>218</v>
      </c>
      <c r="H154" s="562"/>
      <c r="I154" s="564" t="s">
        <v>709</v>
      </c>
      <c r="J154" s="568"/>
      <c r="K154" s="569"/>
      <c r="L154" s="570" t="s">
        <v>215</v>
      </c>
      <c r="M154" s="571"/>
      <c r="N154" s="572"/>
    </row>
    <row r="155" spans="1:18" ht="32" x14ac:dyDescent="0.2">
      <c r="A155" s="540" t="s">
        <v>677</v>
      </c>
      <c r="B155" s="541" t="s">
        <v>710</v>
      </c>
      <c r="C155" s="542" t="s">
        <v>711</v>
      </c>
      <c r="D155" s="543" t="s">
        <v>712</v>
      </c>
      <c r="E155" s="544">
        <v>1</v>
      </c>
      <c r="F155" s="545" t="str">
        <f t="shared" si="1"/>
        <v>POA&amp;Mable</v>
      </c>
      <c r="G155" s="1011" t="s">
        <v>218</v>
      </c>
      <c r="H155" s="540" t="s">
        <v>713</v>
      </c>
      <c r="I155" s="542" t="s">
        <v>236</v>
      </c>
      <c r="J155" s="546" t="s">
        <v>210</v>
      </c>
      <c r="K155" s="573"/>
      <c r="L155" s="548" t="str">
        <f>IF(AND(L156="Fully Implemented", L157="Fully Implemented", L158="Fully Implemented", L159="Fully Implemented"), "Fully Implemented", "")</f>
        <v/>
      </c>
      <c r="M155" s="549"/>
      <c r="N155" s="550">
        <f>IF(AND(L156="Fully Implemented", L157="Fully Implemented", L158="Fully Implemented",L159="Fully Implemented"), 0, -1*E155)</f>
        <v>-1</v>
      </c>
    </row>
    <row r="156" spans="1:18" ht="32" x14ac:dyDescent="0.2">
      <c r="A156" s="551" t="s">
        <v>677</v>
      </c>
      <c r="B156" s="552" t="s">
        <v>714</v>
      </c>
      <c r="C156" s="553" t="s">
        <v>715</v>
      </c>
      <c r="D156" s="554" t="s">
        <v>712</v>
      </c>
      <c r="E156" s="555"/>
      <c r="F156" s="556" t="str">
        <f t="shared" si="1"/>
        <v/>
      </c>
      <c r="G156" s="1012" t="s">
        <v>218</v>
      </c>
      <c r="H156" s="551"/>
      <c r="I156" s="553" t="s">
        <v>716</v>
      </c>
      <c r="J156" s="557"/>
      <c r="K156" s="558"/>
      <c r="L156" s="559" t="s">
        <v>215</v>
      </c>
      <c r="M156" s="560"/>
      <c r="N156" s="561"/>
    </row>
    <row r="157" spans="1:18" ht="32" x14ac:dyDescent="0.2">
      <c r="A157" s="551" t="s">
        <v>677</v>
      </c>
      <c r="B157" s="552" t="s">
        <v>717</v>
      </c>
      <c r="C157" s="553" t="s">
        <v>718</v>
      </c>
      <c r="D157" s="554" t="s">
        <v>712</v>
      </c>
      <c r="E157" s="555"/>
      <c r="F157" s="556" t="str">
        <f t="shared" si="1"/>
        <v/>
      </c>
      <c r="G157" s="1012" t="s">
        <v>218</v>
      </c>
      <c r="H157" s="551"/>
      <c r="I157" s="553" t="s">
        <v>719</v>
      </c>
      <c r="J157" s="557"/>
      <c r="K157" s="558"/>
      <c r="L157" s="559" t="s">
        <v>215</v>
      </c>
      <c r="M157" s="560"/>
      <c r="N157" s="561"/>
    </row>
    <row r="158" spans="1:18" ht="32" x14ac:dyDescent="0.2">
      <c r="A158" s="551" t="s">
        <v>677</v>
      </c>
      <c r="B158" s="552" t="s">
        <v>720</v>
      </c>
      <c r="C158" s="553" t="s">
        <v>721</v>
      </c>
      <c r="D158" s="554" t="s">
        <v>712</v>
      </c>
      <c r="E158" s="555"/>
      <c r="F158" s="556" t="str">
        <f t="shared" si="1"/>
        <v/>
      </c>
      <c r="G158" s="1012" t="s">
        <v>218</v>
      </c>
      <c r="H158" s="551"/>
      <c r="I158" s="553" t="s">
        <v>722</v>
      </c>
      <c r="J158" s="557"/>
      <c r="K158" s="558"/>
      <c r="L158" s="559" t="s">
        <v>215</v>
      </c>
      <c r="M158" s="560"/>
      <c r="N158" s="561"/>
    </row>
    <row r="159" spans="1:18" ht="33" thickBot="1" x14ac:dyDescent="0.25">
      <c r="A159" s="562" t="s">
        <v>677</v>
      </c>
      <c r="B159" s="563" t="s">
        <v>723</v>
      </c>
      <c r="C159" s="564" t="s">
        <v>724</v>
      </c>
      <c r="D159" s="565" t="s">
        <v>712</v>
      </c>
      <c r="E159" s="566"/>
      <c r="F159" s="567" t="str">
        <f t="shared" si="1"/>
        <v/>
      </c>
      <c r="G159" s="1013" t="s">
        <v>218</v>
      </c>
      <c r="H159" s="562"/>
      <c r="I159" s="564" t="s">
        <v>725</v>
      </c>
      <c r="J159" s="568"/>
      <c r="K159" s="569"/>
      <c r="L159" s="570" t="s">
        <v>215</v>
      </c>
      <c r="M159" s="571"/>
      <c r="N159" s="572"/>
      <c r="R159" s="109">
        <f>IF(L159="CUI is encrypted but not using FIPS-validated cryptography", 3, IF(L159="All CUI is encrypted using FIPS-validated cryptography", 5, 0))</f>
        <v>0</v>
      </c>
    </row>
    <row r="160" spans="1:18" ht="33" thickBot="1" x14ac:dyDescent="0.25">
      <c r="A160" s="574" t="s">
        <v>677</v>
      </c>
      <c r="B160" s="575" t="s">
        <v>726</v>
      </c>
      <c r="C160" s="576" t="s">
        <v>727</v>
      </c>
      <c r="D160" s="577" t="s">
        <v>728</v>
      </c>
      <c r="E160" s="578">
        <v>1</v>
      </c>
      <c r="F160" s="579" t="str">
        <f t="shared" si="1"/>
        <v>POA&amp;Mable</v>
      </c>
      <c r="G160" s="1014" t="s">
        <v>218</v>
      </c>
      <c r="H160" s="574" t="s">
        <v>729</v>
      </c>
      <c r="I160" s="576" t="s">
        <v>730</v>
      </c>
      <c r="J160" s="580" t="s">
        <v>210</v>
      </c>
      <c r="K160" s="581"/>
      <c r="L160" s="582" t="s">
        <v>215</v>
      </c>
      <c r="M160" s="583"/>
      <c r="N160" s="584">
        <f>IF(L160&lt;&gt;"Fully Implemented", -1*E160, 0)</f>
        <v>-1</v>
      </c>
      <c r="R160" s="109">
        <f>IF(N160=0, E160, 0)</f>
        <v>0</v>
      </c>
    </row>
    <row r="161" spans="1:20" ht="48" x14ac:dyDescent="0.2">
      <c r="A161" s="540" t="s">
        <v>677</v>
      </c>
      <c r="B161" s="541" t="s">
        <v>731</v>
      </c>
      <c r="C161" s="542" t="s">
        <v>732</v>
      </c>
      <c r="D161" s="543" t="s">
        <v>733</v>
      </c>
      <c r="E161" s="544">
        <v>5</v>
      </c>
      <c r="F161" s="545" t="str">
        <f t="shared" si="1"/>
        <v>NOT POA&amp;Mable</v>
      </c>
      <c r="G161" s="1011" t="s">
        <v>213</v>
      </c>
      <c r="H161" s="540" t="s">
        <v>734</v>
      </c>
      <c r="I161" s="542" t="s">
        <v>236</v>
      </c>
      <c r="J161" s="546" t="s">
        <v>210</v>
      </c>
      <c r="K161" s="547"/>
      <c r="L161" s="548" t="str">
        <f>IF(AND(L162="Fully Implemented", L163="Fully Implemented", L164="Fully Implemented", L165="Fully Implemented", L166="Fully Implemented", L167="Fully Implemented", L168="Fully Implemented", L169="Fully Implemented"), "Fully Implemented", "")</f>
        <v/>
      </c>
      <c r="M161" s="549"/>
      <c r="N161" s="550">
        <f>IF(AND(L162="Fully Implemented", L163="Fully Implemented", L164="Fully Implemented",L165="Fully Implemented",L166="Fully Implemented",L167="Fully Implemented",L168="Fully Implemented",L169="Fully Implemented"), 0, -1*E161)</f>
        <v>-5</v>
      </c>
    </row>
    <row r="162" spans="1:20" ht="32" x14ac:dyDescent="0.2">
      <c r="A162" s="551" t="s">
        <v>677</v>
      </c>
      <c r="B162" s="552" t="s">
        <v>735</v>
      </c>
      <c r="C162" s="553" t="s">
        <v>736</v>
      </c>
      <c r="D162" s="554" t="s">
        <v>733</v>
      </c>
      <c r="E162" s="555"/>
      <c r="F162" s="556" t="str">
        <f t="shared" si="1"/>
        <v/>
      </c>
      <c r="G162" s="1012" t="s">
        <v>213</v>
      </c>
      <c r="H162" s="551"/>
      <c r="I162" s="553" t="s">
        <v>737</v>
      </c>
      <c r="J162" s="557"/>
      <c r="K162" s="558"/>
      <c r="L162" s="559" t="s">
        <v>215</v>
      </c>
      <c r="M162" s="560"/>
      <c r="N162" s="561"/>
    </row>
    <row r="163" spans="1:20" ht="32" x14ac:dyDescent="0.2">
      <c r="A163" s="551" t="s">
        <v>677</v>
      </c>
      <c r="B163" s="552" t="s">
        <v>738</v>
      </c>
      <c r="C163" s="553" t="s">
        <v>739</v>
      </c>
      <c r="D163" s="554" t="s">
        <v>733</v>
      </c>
      <c r="E163" s="555"/>
      <c r="F163" s="556" t="str">
        <f t="shared" si="1"/>
        <v/>
      </c>
      <c r="G163" s="1012" t="s">
        <v>213</v>
      </c>
      <c r="H163" s="551"/>
      <c r="I163" s="553" t="s">
        <v>740</v>
      </c>
      <c r="J163" s="557"/>
      <c r="K163" s="558"/>
      <c r="L163" s="559" t="s">
        <v>215</v>
      </c>
      <c r="M163" s="560"/>
      <c r="N163" s="561"/>
    </row>
    <row r="164" spans="1:20" ht="32" x14ac:dyDescent="0.2">
      <c r="A164" s="551" t="s">
        <v>677</v>
      </c>
      <c r="B164" s="552" t="s">
        <v>741</v>
      </c>
      <c r="C164" s="553" t="s">
        <v>742</v>
      </c>
      <c r="D164" s="554" t="s">
        <v>733</v>
      </c>
      <c r="E164" s="555"/>
      <c r="F164" s="556" t="str">
        <f t="shared" ref="F164:F227" si="2">IF(E164=0, "", IF(OR(E164=5, E164=3, MID(D164, 4, 2)="L1"), "NOT POA&amp;Mable", "POA&amp;Mable"))</f>
        <v/>
      </c>
      <c r="G164" s="1012" t="s">
        <v>213</v>
      </c>
      <c r="H164" s="551"/>
      <c r="I164" s="553" t="s">
        <v>743</v>
      </c>
      <c r="J164" s="557"/>
      <c r="K164" s="558"/>
      <c r="L164" s="559" t="s">
        <v>215</v>
      </c>
      <c r="M164" s="560"/>
      <c r="N164" s="561"/>
      <c r="R164" s="109">
        <f>IF(N164=0, E164, 0)</f>
        <v>0</v>
      </c>
      <c r="S164" s="109">
        <f>SUM(R164:R232)</f>
        <v>0</v>
      </c>
      <c r="T164" s="109">
        <f>IF(T77&lt;98, 0, IF(S164=SUM(E164:E232), 100, S164))</f>
        <v>0</v>
      </c>
    </row>
    <row r="165" spans="1:20" ht="32" x14ac:dyDescent="0.2">
      <c r="A165" s="551" t="s">
        <v>677</v>
      </c>
      <c r="B165" s="552" t="s">
        <v>744</v>
      </c>
      <c r="C165" s="553" t="s">
        <v>745</v>
      </c>
      <c r="D165" s="554" t="s">
        <v>733</v>
      </c>
      <c r="E165" s="555"/>
      <c r="F165" s="556" t="str">
        <f t="shared" si="2"/>
        <v/>
      </c>
      <c r="G165" s="1012" t="s">
        <v>213</v>
      </c>
      <c r="H165" s="551"/>
      <c r="I165" s="553" t="s">
        <v>746</v>
      </c>
      <c r="J165" s="557"/>
      <c r="K165" s="558"/>
      <c r="L165" s="559" t="s">
        <v>215</v>
      </c>
      <c r="M165" s="560"/>
      <c r="N165" s="561"/>
    </row>
    <row r="166" spans="1:20" ht="32" x14ac:dyDescent="0.2">
      <c r="A166" s="551" t="s">
        <v>677</v>
      </c>
      <c r="B166" s="552" t="s">
        <v>747</v>
      </c>
      <c r="C166" s="553" t="s">
        <v>748</v>
      </c>
      <c r="D166" s="554" t="s">
        <v>733</v>
      </c>
      <c r="E166" s="555"/>
      <c r="F166" s="556" t="str">
        <f t="shared" si="2"/>
        <v/>
      </c>
      <c r="G166" s="1012" t="s">
        <v>213</v>
      </c>
      <c r="H166" s="551"/>
      <c r="I166" s="553" t="s">
        <v>749</v>
      </c>
      <c r="J166" s="557"/>
      <c r="K166" s="558"/>
      <c r="L166" s="559" t="s">
        <v>215</v>
      </c>
      <c r="M166" s="560"/>
      <c r="N166" s="561"/>
    </row>
    <row r="167" spans="1:20" ht="32" x14ac:dyDescent="0.2">
      <c r="A167" s="551" t="s">
        <v>677</v>
      </c>
      <c r="B167" s="552" t="s">
        <v>750</v>
      </c>
      <c r="C167" s="553" t="s">
        <v>751</v>
      </c>
      <c r="D167" s="554" t="s">
        <v>733</v>
      </c>
      <c r="E167" s="555"/>
      <c r="F167" s="556" t="str">
        <f t="shared" si="2"/>
        <v/>
      </c>
      <c r="G167" s="1012" t="s">
        <v>213</v>
      </c>
      <c r="H167" s="551"/>
      <c r="I167" s="553" t="s">
        <v>752</v>
      </c>
      <c r="J167" s="557"/>
      <c r="K167" s="558"/>
      <c r="L167" s="559" t="s">
        <v>215</v>
      </c>
      <c r="M167" s="560"/>
      <c r="N167" s="561"/>
      <c r="R167" s="109">
        <f>IF(N167=0, E167, 0)</f>
        <v>0</v>
      </c>
    </row>
    <row r="168" spans="1:20" ht="32" x14ac:dyDescent="0.2">
      <c r="A168" s="551" t="s">
        <v>677</v>
      </c>
      <c r="B168" s="552" t="s">
        <v>753</v>
      </c>
      <c r="C168" s="553" t="s">
        <v>754</v>
      </c>
      <c r="D168" s="554" t="s">
        <v>733</v>
      </c>
      <c r="E168" s="555"/>
      <c r="F168" s="556" t="str">
        <f t="shared" si="2"/>
        <v/>
      </c>
      <c r="G168" s="1012" t="s">
        <v>213</v>
      </c>
      <c r="H168" s="551"/>
      <c r="I168" s="553" t="s">
        <v>755</v>
      </c>
      <c r="J168" s="557"/>
      <c r="K168" s="558"/>
      <c r="L168" s="559" t="s">
        <v>215</v>
      </c>
      <c r="M168" s="560"/>
      <c r="N168" s="561"/>
    </row>
    <row r="169" spans="1:20" ht="33" thickBot="1" x14ac:dyDescent="0.25">
      <c r="A169" s="562" t="s">
        <v>677</v>
      </c>
      <c r="B169" s="563" t="s">
        <v>756</v>
      </c>
      <c r="C169" s="564" t="s">
        <v>757</v>
      </c>
      <c r="D169" s="565" t="s">
        <v>733</v>
      </c>
      <c r="E169" s="566"/>
      <c r="F169" s="567" t="str">
        <f t="shared" si="2"/>
        <v/>
      </c>
      <c r="G169" s="1013" t="s">
        <v>213</v>
      </c>
      <c r="H169" s="562"/>
      <c r="I169" s="564" t="s">
        <v>758</v>
      </c>
      <c r="J169" s="568"/>
      <c r="K169" s="569"/>
      <c r="L169" s="570" t="s">
        <v>215</v>
      </c>
      <c r="M169" s="571"/>
      <c r="N169" s="572"/>
    </row>
    <row r="170" spans="1:20" ht="48" x14ac:dyDescent="0.2">
      <c r="A170" s="540" t="s">
        <v>677</v>
      </c>
      <c r="B170" s="541" t="s">
        <v>759</v>
      </c>
      <c r="C170" s="542" t="s">
        <v>760</v>
      </c>
      <c r="D170" s="543" t="s">
        <v>761</v>
      </c>
      <c r="E170" s="544">
        <v>5</v>
      </c>
      <c r="F170" s="545" t="str">
        <f t="shared" si="2"/>
        <v>NOT POA&amp;Mable</v>
      </c>
      <c r="G170" s="1011" t="s">
        <v>218</v>
      </c>
      <c r="H170" s="540" t="s">
        <v>762</v>
      </c>
      <c r="I170" s="542" t="s">
        <v>236</v>
      </c>
      <c r="J170" s="546" t="s">
        <v>210</v>
      </c>
      <c r="K170" s="573"/>
      <c r="L170" s="548" t="str">
        <f>IF(AND(L171="Fully Implemented", L172="Fully Implemented"), "Fully Implemented", "")</f>
        <v/>
      </c>
      <c r="M170" s="549"/>
      <c r="N170" s="550">
        <f>IF(AND(L171="Fully Implemented", L172="Fully Implemented"), 0, -1*E170)</f>
        <v>-5</v>
      </c>
      <c r="R170" s="109">
        <f>IF(N170=0, E170, 0)</f>
        <v>0</v>
      </c>
    </row>
    <row r="171" spans="1:20" ht="32" x14ac:dyDescent="0.2">
      <c r="A171" s="551" t="s">
        <v>677</v>
      </c>
      <c r="B171" s="552" t="s">
        <v>763</v>
      </c>
      <c r="C171" s="553" t="s">
        <v>764</v>
      </c>
      <c r="D171" s="554" t="s">
        <v>761</v>
      </c>
      <c r="E171" s="555"/>
      <c r="F171" s="556" t="str">
        <f t="shared" si="2"/>
        <v/>
      </c>
      <c r="G171" s="1012" t="s">
        <v>218</v>
      </c>
      <c r="H171" s="551"/>
      <c r="I171" s="553" t="s">
        <v>765</v>
      </c>
      <c r="J171" s="557"/>
      <c r="K171" s="558"/>
      <c r="L171" s="559" t="s">
        <v>215</v>
      </c>
      <c r="M171" s="560"/>
      <c r="N171" s="561"/>
    </row>
    <row r="172" spans="1:20" ht="33" thickBot="1" x14ac:dyDescent="0.25">
      <c r="A172" s="562" t="s">
        <v>677</v>
      </c>
      <c r="B172" s="563" t="s">
        <v>766</v>
      </c>
      <c r="C172" s="564" t="s">
        <v>767</v>
      </c>
      <c r="D172" s="565" t="s">
        <v>761</v>
      </c>
      <c r="E172" s="566"/>
      <c r="F172" s="567" t="str">
        <f t="shared" si="2"/>
        <v/>
      </c>
      <c r="G172" s="1013" t="s">
        <v>218</v>
      </c>
      <c r="H172" s="562"/>
      <c r="I172" s="564" t="s">
        <v>768</v>
      </c>
      <c r="J172" s="568"/>
      <c r="K172" s="569"/>
      <c r="L172" s="570" t="s">
        <v>215</v>
      </c>
      <c r="M172" s="571"/>
      <c r="N172" s="572"/>
    </row>
    <row r="173" spans="1:20" ht="32" x14ac:dyDescent="0.2">
      <c r="A173" s="540" t="s">
        <v>677</v>
      </c>
      <c r="B173" s="541" t="s">
        <v>769</v>
      </c>
      <c r="C173" s="542" t="s">
        <v>770</v>
      </c>
      <c r="D173" s="543" t="s">
        <v>771</v>
      </c>
      <c r="E173" s="544">
        <v>5</v>
      </c>
      <c r="F173" s="545" t="str">
        <f t="shared" si="2"/>
        <v>NOT POA&amp;Mable</v>
      </c>
      <c r="G173" s="1011" t="s">
        <v>207</v>
      </c>
      <c r="H173" s="540" t="s">
        <v>772</v>
      </c>
      <c r="I173" s="542" t="s">
        <v>236</v>
      </c>
      <c r="J173" s="546" t="s">
        <v>210</v>
      </c>
      <c r="K173" s="573"/>
      <c r="L173" s="548" t="str">
        <f>IF(AND(L174="Fully Implemented", L175="Fully Implemented", L176="Fully Implemented", L177="Fully Implemented", L178="Fully Implemented", L179="Fully Implemented", L180="Fully Implemented", L181="Fully Implemented", L182="Fully Implemented", L183="Fully Implemented", L184="Fully Implemented", L185="Fully Implemented", L186="Fully Implemented", L187="Fully Implemented", L188="Fully Implemented"), "Fully Implemented", "")</f>
        <v/>
      </c>
      <c r="M173" s="549"/>
      <c r="N173" s="550">
        <f>IF(AND(L174="Fully Implemented", L175="Fully Implemented", L176="Fully Implemented",L177="Fully Implemented",L178="Fully Implemented",L179="Fully Implemented",L180="Fully Implemented",L181="Fully Implemented",L182="Fully Implemented",L183="Fully Implemented",L184="Fully Implemented",L185="Fully Implemented",L186="Fully Implemented",L187="Fully Implemented",L188="Fully Implemented"), 0, -1*E173)</f>
        <v>-5</v>
      </c>
      <c r="R173" s="109">
        <f>IF(N173=0, E173, 0)</f>
        <v>0</v>
      </c>
    </row>
    <row r="174" spans="1:20" ht="32" x14ac:dyDescent="0.2">
      <c r="A174" s="551" t="s">
        <v>677</v>
      </c>
      <c r="B174" s="552" t="s">
        <v>773</v>
      </c>
      <c r="C174" s="553" t="s">
        <v>774</v>
      </c>
      <c r="D174" s="554" t="s">
        <v>771</v>
      </c>
      <c r="E174" s="555"/>
      <c r="F174" s="556" t="str">
        <f t="shared" si="2"/>
        <v/>
      </c>
      <c r="G174" s="1012" t="s">
        <v>213</v>
      </c>
      <c r="H174" s="551"/>
      <c r="I174" s="553" t="s">
        <v>775</v>
      </c>
      <c r="J174" s="557"/>
      <c r="K174" s="558"/>
      <c r="L174" s="559" t="s">
        <v>215</v>
      </c>
      <c r="M174" s="560"/>
      <c r="N174" s="561"/>
    </row>
    <row r="175" spans="1:20" ht="32" x14ac:dyDescent="0.2">
      <c r="A175" s="551" t="s">
        <v>677</v>
      </c>
      <c r="B175" s="552" t="s">
        <v>776</v>
      </c>
      <c r="C175" s="553" t="s">
        <v>777</v>
      </c>
      <c r="D175" s="554" t="s">
        <v>771</v>
      </c>
      <c r="E175" s="555"/>
      <c r="F175" s="556" t="str">
        <f t="shared" si="2"/>
        <v/>
      </c>
      <c r="G175" s="1012" t="s">
        <v>218</v>
      </c>
      <c r="H175" s="551"/>
      <c r="I175" s="553" t="s">
        <v>778</v>
      </c>
      <c r="J175" s="557"/>
      <c r="K175" s="558"/>
      <c r="L175" s="559" t="s">
        <v>215</v>
      </c>
      <c r="M175" s="560"/>
      <c r="N175" s="561"/>
    </row>
    <row r="176" spans="1:20" ht="32" x14ac:dyDescent="0.2">
      <c r="A176" s="551" t="s">
        <v>677</v>
      </c>
      <c r="B176" s="552" t="s">
        <v>779</v>
      </c>
      <c r="C176" s="553" t="s">
        <v>780</v>
      </c>
      <c r="D176" s="554" t="s">
        <v>771</v>
      </c>
      <c r="E176" s="555"/>
      <c r="F176" s="556" t="str">
        <f t="shared" si="2"/>
        <v/>
      </c>
      <c r="G176" s="1012" t="s">
        <v>218</v>
      </c>
      <c r="H176" s="551"/>
      <c r="I176" s="553" t="s">
        <v>781</v>
      </c>
      <c r="J176" s="557"/>
      <c r="K176" s="558"/>
      <c r="L176" s="559" t="s">
        <v>215</v>
      </c>
      <c r="M176" s="560"/>
      <c r="N176" s="561"/>
      <c r="R176" s="109">
        <f>IF(N176=0, E176, 0)</f>
        <v>0</v>
      </c>
    </row>
    <row r="177" spans="1:18" ht="32" x14ac:dyDescent="0.2">
      <c r="A177" s="551" t="s">
        <v>677</v>
      </c>
      <c r="B177" s="552" t="s">
        <v>782</v>
      </c>
      <c r="C177" s="553" t="s">
        <v>783</v>
      </c>
      <c r="D177" s="554" t="s">
        <v>771</v>
      </c>
      <c r="E177" s="555"/>
      <c r="F177" s="556" t="str">
        <f t="shared" si="2"/>
        <v/>
      </c>
      <c r="G177" s="1012" t="s">
        <v>218</v>
      </c>
      <c r="H177" s="551"/>
      <c r="I177" s="553" t="s">
        <v>784</v>
      </c>
      <c r="J177" s="557"/>
      <c r="K177" s="558"/>
      <c r="L177" s="559" t="s">
        <v>215</v>
      </c>
      <c r="M177" s="560"/>
      <c r="N177" s="561"/>
    </row>
    <row r="178" spans="1:18" ht="32" x14ac:dyDescent="0.2">
      <c r="A178" s="551" t="s">
        <v>677</v>
      </c>
      <c r="B178" s="552" t="s">
        <v>785</v>
      </c>
      <c r="C178" s="553" t="s">
        <v>786</v>
      </c>
      <c r="D178" s="554" t="s">
        <v>771</v>
      </c>
      <c r="E178" s="555"/>
      <c r="F178" s="556" t="str">
        <f t="shared" si="2"/>
        <v/>
      </c>
      <c r="G178" s="1012" t="s">
        <v>218</v>
      </c>
      <c r="H178" s="551"/>
      <c r="I178" s="553" t="s">
        <v>787</v>
      </c>
      <c r="J178" s="557"/>
      <c r="K178" s="558"/>
      <c r="L178" s="559" t="s">
        <v>215</v>
      </c>
      <c r="M178" s="560"/>
      <c r="N178" s="561"/>
    </row>
    <row r="179" spans="1:18" ht="32" x14ac:dyDescent="0.2">
      <c r="A179" s="551" t="s">
        <v>677</v>
      </c>
      <c r="B179" s="552" t="s">
        <v>788</v>
      </c>
      <c r="C179" s="553" t="s">
        <v>789</v>
      </c>
      <c r="D179" s="554" t="s">
        <v>771</v>
      </c>
      <c r="E179" s="555"/>
      <c r="F179" s="556" t="str">
        <f t="shared" si="2"/>
        <v/>
      </c>
      <c r="G179" s="1012" t="s">
        <v>218</v>
      </c>
      <c r="H179" s="551"/>
      <c r="I179" s="553" t="s">
        <v>790</v>
      </c>
      <c r="J179" s="557"/>
      <c r="K179" s="558"/>
      <c r="L179" s="559" t="s">
        <v>215</v>
      </c>
      <c r="M179" s="560"/>
      <c r="N179" s="561"/>
    </row>
    <row r="180" spans="1:18" ht="32" x14ac:dyDescent="0.2">
      <c r="A180" s="551" t="s">
        <v>677</v>
      </c>
      <c r="B180" s="552" t="s">
        <v>791</v>
      </c>
      <c r="C180" s="553" t="s">
        <v>792</v>
      </c>
      <c r="D180" s="554" t="s">
        <v>771</v>
      </c>
      <c r="E180" s="555"/>
      <c r="F180" s="556" t="str">
        <f t="shared" si="2"/>
        <v/>
      </c>
      <c r="G180" s="1012" t="s">
        <v>218</v>
      </c>
      <c r="H180" s="551"/>
      <c r="I180" s="553" t="s">
        <v>793</v>
      </c>
      <c r="J180" s="557"/>
      <c r="K180" s="558"/>
      <c r="L180" s="559" t="s">
        <v>215</v>
      </c>
      <c r="M180" s="560"/>
      <c r="N180" s="561"/>
    </row>
    <row r="181" spans="1:18" ht="32" x14ac:dyDescent="0.2">
      <c r="A181" s="551" t="s">
        <v>677</v>
      </c>
      <c r="B181" s="552" t="s">
        <v>794</v>
      </c>
      <c r="C181" s="553" t="s">
        <v>795</v>
      </c>
      <c r="D181" s="554" t="s">
        <v>771</v>
      </c>
      <c r="E181" s="555"/>
      <c r="F181" s="556" t="str">
        <f t="shared" si="2"/>
        <v/>
      </c>
      <c r="G181" s="1012" t="s">
        <v>218</v>
      </c>
      <c r="H181" s="551"/>
      <c r="I181" s="553" t="s">
        <v>796</v>
      </c>
      <c r="J181" s="557"/>
      <c r="K181" s="558"/>
      <c r="L181" s="559" t="s">
        <v>215</v>
      </c>
      <c r="M181" s="560"/>
      <c r="N181" s="561"/>
      <c r="R181" s="109">
        <f>IF(N181=0, E181, 0)</f>
        <v>0</v>
      </c>
    </row>
    <row r="182" spans="1:18" ht="32" x14ac:dyDescent="0.2">
      <c r="A182" s="551" t="s">
        <v>677</v>
      </c>
      <c r="B182" s="552" t="s">
        <v>797</v>
      </c>
      <c r="C182" s="553" t="s">
        <v>798</v>
      </c>
      <c r="D182" s="554" t="s">
        <v>771</v>
      </c>
      <c r="E182" s="555"/>
      <c r="F182" s="556" t="str">
        <f t="shared" si="2"/>
        <v/>
      </c>
      <c r="G182" s="1012" t="s">
        <v>218</v>
      </c>
      <c r="H182" s="551"/>
      <c r="I182" s="553" t="s">
        <v>799</v>
      </c>
      <c r="J182" s="557"/>
      <c r="K182" s="558"/>
      <c r="L182" s="559" t="s">
        <v>215</v>
      </c>
      <c r="M182" s="560"/>
      <c r="N182" s="561"/>
    </row>
    <row r="183" spans="1:18" ht="32" x14ac:dyDescent="0.2">
      <c r="A183" s="551" t="s">
        <v>677</v>
      </c>
      <c r="B183" s="552" t="s">
        <v>800</v>
      </c>
      <c r="C183" s="553" t="s">
        <v>801</v>
      </c>
      <c r="D183" s="554" t="s">
        <v>771</v>
      </c>
      <c r="E183" s="555"/>
      <c r="F183" s="556" t="str">
        <f t="shared" si="2"/>
        <v/>
      </c>
      <c r="G183" s="1012" t="s">
        <v>218</v>
      </c>
      <c r="H183" s="551"/>
      <c r="I183" s="553" t="s">
        <v>802</v>
      </c>
      <c r="J183" s="557"/>
      <c r="K183" s="558"/>
      <c r="L183" s="559" t="s">
        <v>215</v>
      </c>
      <c r="M183" s="560"/>
      <c r="N183" s="561"/>
    </row>
    <row r="184" spans="1:18" ht="32" x14ac:dyDescent="0.2">
      <c r="A184" s="551" t="s">
        <v>677</v>
      </c>
      <c r="B184" s="552" t="s">
        <v>803</v>
      </c>
      <c r="C184" s="553" t="s">
        <v>804</v>
      </c>
      <c r="D184" s="554" t="s">
        <v>771</v>
      </c>
      <c r="E184" s="555"/>
      <c r="F184" s="556" t="str">
        <f t="shared" si="2"/>
        <v/>
      </c>
      <c r="G184" s="1012" t="s">
        <v>218</v>
      </c>
      <c r="H184" s="551"/>
      <c r="I184" s="553" t="s">
        <v>805</v>
      </c>
      <c r="J184" s="557"/>
      <c r="K184" s="558"/>
      <c r="L184" s="559" t="s">
        <v>215</v>
      </c>
      <c r="M184" s="560"/>
      <c r="N184" s="561"/>
      <c r="R184" s="109">
        <f>IF(N184=0, E184, 0)</f>
        <v>0</v>
      </c>
    </row>
    <row r="185" spans="1:18" ht="32" x14ac:dyDescent="0.2">
      <c r="A185" s="551" t="s">
        <v>677</v>
      </c>
      <c r="B185" s="552" t="s">
        <v>806</v>
      </c>
      <c r="C185" s="553" t="s">
        <v>807</v>
      </c>
      <c r="D185" s="554" t="s">
        <v>771</v>
      </c>
      <c r="E185" s="555"/>
      <c r="F185" s="556" t="str">
        <f t="shared" si="2"/>
        <v/>
      </c>
      <c r="G185" s="1012" t="s">
        <v>218</v>
      </c>
      <c r="H185" s="551"/>
      <c r="I185" s="553" t="s">
        <v>808</v>
      </c>
      <c r="J185" s="557"/>
      <c r="K185" s="558"/>
      <c r="L185" s="559" t="s">
        <v>215</v>
      </c>
      <c r="M185" s="560"/>
      <c r="N185" s="561"/>
      <c r="R185" s="109">
        <f>IF(N185=0, E185, 0)</f>
        <v>0</v>
      </c>
    </row>
    <row r="186" spans="1:18" ht="32" x14ac:dyDescent="0.2">
      <c r="A186" s="551" t="s">
        <v>677</v>
      </c>
      <c r="B186" s="552" t="s">
        <v>809</v>
      </c>
      <c r="C186" s="553" t="s">
        <v>810</v>
      </c>
      <c r="D186" s="554" t="s">
        <v>771</v>
      </c>
      <c r="E186" s="555"/>
      <c r="F186" s="556" t="str">
        <f t="shared" si="2"/>
        <v/>
      </c>
      <c r="G186" s="1012" t="s">
        <v>218</v>
      </c>
      <c r="H186" s="551"/>
      <c r="I186" s="553" t="s">
        <v>811</v>
      </c>
      <c r="J186" s="557"/>
      <c r="K186" s="558"/>
      <c r="L186" s="559" t="s">
        <v>215</v>
      </c>
      <c r="M186" s="560"/>
      <c r="N186" s="561"/>
    </row>
    <row r="187" spans="1:18" ht="32" x14ac:dyDescent="0.2">
      <c r="A187" s="551" t="s">
        <v>677</v>
      </c>
      <c r="B187" s="552" t="s">
        <v>812</v>
      </c>
      <c r="C187" s="553" t="s">
        <v>813</v>
      </c>
      <c r="D187" s="554" t="s">
        <v>771</v>
      </c>
      <c r="E187" s="555"/>
      <c r="F187" s="556" t="str">
        <f t="shared" si="2"/>
        <v/>
      </c>
      <c r="G187" s="1012" t="s">
        <v>218</v>
      </c>
      <c r="H187" s="551"/>
      <c r="I187" s="553" t="s">
        <v>814</v>
      </c>
      <c r="J187" s="557"/>
      <c r="K187" s="558"/>
      <c r="L187" s="559" t="s">
        <v>215</v>
      </c>
      <c r="M187" s="560"/>
      <c r="N187" s="561"/>
    </row>
    <row r="188" spans="1:18" ht="33" thickBot="1" x14ac:dyDescent="0.25">
      <c r="A188" s="562" t="s">
        <v>677</v>
      </c>
      <c r="B188" s="563" t="s">
        <v>815</v>
      </c>
      <c r="C188" s="564" t="s">
        <v>816</v>
      </c>
      <c r="D188" s="565" t="s">
        <v>771</v>
      </c>
      <c r="E188" s="566"/>
      <c r="F188" s="567" t="str">
        <f t="shared" si="2"/>
        <v/>
      </c>
      <c r="G188" s="1013" t="s">
        <v>218</v>
      </c>
      <c r="H188" s="562"/>
      <c r="I188" s="564" t="s">
        <v>817</v>
      </c>
      <c r="J188" s="568"/>
      <c r="K188" s="569"/>
      <c r="L188" s="570" t="s">
        <v>215</v>
      </c>
      <c r="M188" s="571"/>
      <c r="N188" s="572"/>
    </row>
    <row r="189" spans="1:18" ht="64" x14ac:dyDescent="0.2">
      <c r="A189" s="540" t="s">
        <v>677</v>
      </c>
      <c r="B189" s="541" t="s">
        <v>818</v>
      </c>
      <c r="C189" s="542" t="s">
        <v>819</v>
      </c>
      <c r="D189" s="543" t="s">
        <v>820</v>
      </c>
      <c r="E189" s="544">
        <v>5</v>
      </c>
      <c r="F189" s="545" t="str">
        <f t="shared" si="2"/>
        <v>NOT POA&amp;Mable</v>
      </c>
      <c r="G189" s="1011" t="s">
        <v>207</v>
      </c>
      <c r="H189" s="540" t="s">
        <v>821</v>
      </c>
      <c r="I189" s="542" t="s">
        <v>236</v>
      </c>
      <c r="J189" s="546" t="s">
        <v>210</v>
      </c>
      <c r="K189" s="547"/>
      <c r="L189" s="548" t="str">
        <f>IF(AND(L190="Fully Implemented", L191="Fully Implemented", L192="Fully Implemented"), "Fully Implemented", "")</f>
        <v/>
      </c>
      <c r="M189" s="549"/>
      <c r="N189" s="550">
        <f>IF(AND(OR(L190="Fully Implemented", L190="Not Permitted"), OR(L191="Fully Implemented", L191="Not Permitted"), OR(L192="Fully Implemented", L192="Not Permitted")), 0, -1*E189)</f>
        <v>-5</v>
      </c>
      <c r="R189" s="109">
        <f>IF(N189=0, E189, 0)</f>
        <v>0</v>
      </c>
    </row>
    <row r="190" spans="1:18" ht="32" x14ac:dyDescent="0.2">
      <c r="A190" s="551" t="s">
        <v>677</v>
      </c>
      <c r="B190" s="552" t="s">
        <v>822</v>
      </c>
      <c r="C190" s="553" t="s">
        <v>823</v>
      </c>
      <c r="D190" s="554" t="s">
        <v>820</v>
      </c>
      <c r="E190" s="555"/>
      <c r="F190" s="556" t="str">
        <f t="shared" si="2"/>
        <v/>
      </c>
      <c r="G190" s="1012" t="s">
        <v>213</v>
      </c>
      <c r="H190" s="551"/>
      <c r="I190" s="553" t="s">
        <v>824</v>
      </c>
      <c r="J190" s="557"/>
      <c r="K190" s="558"/>
      <c r="L190" s="559" t="s">
        <v>215</v>
      </c>
      <c r="M190" s="560"/>
      <c r="N190" s="561"/>
    </row>
    <row r="191" spans="1:18" ht="32" x14ac:dyDescent="0.2">
      <c r="A191" s="551" t="s">
        <v>677</v>
      </c>
      <c r="B191" s="552" t="s">
        <v>825</v>
      </c>
      <c r="C191" s="553" t="s">
        <v>826</v>
      </c>
      <c r="D191" s="554" t="s">
        <v>820</v>
      </c>
      <c r="E191" s="555"/>
      <c r="F191" s="556" t="str">
        <f t="shared" si="2"/>
        <v/>
      </c>
      <c r="G191" s="1012" t="s">
        <v>213</v>
      </c>
      <c r="H191" s="551"/>
      <c r="I191" s="553" t="s">
        <v>827</v>
      </c>
      <c r="J191" s="557"/>
      <c r="K191" s="558"/>
      <c r="L191" s="559" t="s">
        <v>215</v>
      </c>
      <c r="M191" s="560"/>
      <c r="N191" s="561"/>
    </row>
    <row r="192" spans="1:18" ht="49" thickBot="1" x14ac:dyDescent="0.25">
      <c r="A192" s="562" t="s">
        <v>677</v>
      </c>
      <c r="B192" s="563" t="s">
        <v>828</v>
      </c>
      <c r="C192" s="564" t="s">
        <v>829</v>
      </c>
      <c r="D192" s="565" t="s">
        <v>820</v>
      </c>
      <c r="E192" s="566"/>
      <c r="F192" s="567" t="str">
        <f t="shared" si="2"/>
        <v/>
      </c>
      <c r="G192" s="1013" t="s">
        <v>218</v>
      </c>
      <c r="H192" s="562"/>
      <c r="I192" s="564" t="s">
        <v>830</v>
      </c>
      <c r="J192" s="568"/>
      <c r="K192" s="569"/>
      <c r="L192" s="570" t="s">
        <v>215</v>
      </c>
      <c r="M192" s="571"/>
      <c r="N192" s="572"/>
    </row>
    <row r="193" spans="1:18" ht="32" x14ac:dyDescent="0.2">
      <c r="A193" s="963" t="s">
        <v>677</v>
      </c>
      <c r="B193" s="964" t="s">
        <v>831</v>
      </c>
      <c r="C193" s="965" t="s">
        <v>832</v>
      </c>
      <c r="D193" s="966" t="s">
        <v>833</v>
      </c>
      <c r="E193" s="967">
        <v>1</v>
      </c>
      <c r="F193" s="968" t="str">
        <f t="shared" si="2"/>
        <v>POA&amp;Mable</v>
      </c>
      <c r="G193" s="1015" t="s">
        <v>207</v>
      </c>
      <c r="H193" s="963" t="s">
        <v>834</v>
      </c>
      <c r="I193" s="965" t="s">
        <v>236</v>
      </c>
      <c r="J193" s="969" t="s">
        <v>210</v>
      </c>
      <c r="K193" s="970"/>
      <c r="L193" s="971" t="str">
        <f>IF(AND(L194="Fully Implemented", L195="Fully Implemented", L196="Fully Implemented"), "Fully Implemented", "")</f>
        <v/>
      </c>
      <c r="M193" s="972"/>
      <c r="N193" s="973">
        <f>IF(AND(OR(L194="Fully Implemented", L194="Not Permitted"), OR(L195="Fully Implemented", L195="Not Permitted"), OR(L196="Fully Implemented", L196="Not Permitted")), 0, -1*E193)</f>
        <v>-1</v>
      </c>
      <c r="R193" s="109">
        <f>IF(N193=0, E193, 0)</f>
        <v>0</v>
      </c>
    </row>
    <row r="194" spans="1:18" ht="32" x14ac:dyDescent="0.2">
      <c r="A194" s="551" t="s">
        <v>677</v>
      </c>
      <c r="B194" s="552" t="s">
        <v>835</v>
      </c>
      <c r="C194" s="553" t="s">
        <v>836</v>
      </c>
      <c r="D194" s="554" t="s">
        <v>833</v>
      </c>
      <c r="E194" s="555"/>
      <c r="F194" s="556" t="str">
        <f t="shared" si="2"/>
        <v/>
      </c>
      <c r="G194" s="1012" t="s">
        <v>213</v>
      </c>
      <c r="H194" s="551"/>
      <c r="I194" s="553" t="s">
        <v>837</v>
      </c>
      <c r="J194" s="557"/>
      <c r="K194" s="558"/>
      <c r="L194" s="559" t="s">
        <v>215</v>
      </c>
      <c r="M194" s="560"/>
      <c r="N194" s="561"/>
    </row>
    <row r="195" spans="1:18" ht="32" x14ac:dyDescent="0.2">
      <c r="A195" s="551" t="s">
        <v>677</v>
      </c>
      <c r="B195" s="552" t="s">
        <v>838</v>
      </c>
      <c r="C195" s="553" t="s">
        <v>839</v>
      </c>
      <c r="D195" s="554" t="s">
        <v>833</v>
      </c>
      <c r="E195" s="555"/>
      <c r="F195" s="556" t="str">
        <f t="shared" si="2"/>
        <v/>
      </c>
      <c r="G195" s="1012" t="s">
        <v>218</v>
      </c>
      <c r="H195" s="551"/>
      <c r="I195" s="553" t="s">
        <v>840</v>
      </c>
      <c r="J195" s="557"/>
      <c r="K195" s="558"/>
      <c r="L195" s="559" t="s">
        <v>215</v>
      </c>
      <c r="M195" s="560"/>
      <c r="N195" s="561"/>
    </row>
    <row r="196" spans="1:18" ht="33" thickBot="1" x14ac:dyDescent="0.25">
      <c r="A196" s="562" t="s">
        <v>677</v>
      </c>
      <c r="B196" s="563" t="s">
        <v>841</v>
      </c>
      <c r="C196" s="564" t="s">
        <v>842</v>
      </c>
      <c r="D196" s="565" t="s">
        <v>833</v>
      </c>
      <c r="E196" s="566"/>
      <c r="F196" s="567" t="str">
        <f t="shared" si="2"/>
        <v/>
      </c>
      <c r="G196" s="1013" t="s">
        <v>218</v>
      </c>
      <c r="H196" s="562"/>
      <c r="I196" s="564" t="s">
        <v>843</v>
      </c>
      <c r="J196" s="568"/>
      <c r="K196" s="569"/>
      <c r="L196" s="570" t="s">
        <v>215</v>
      </c>
      <c r="M196" s="571"/>
      <c r="N196" s="572"/>
    </row>
    <row r="197" spans="1:18" ht="32" x14ac:dyDescent="0.2">
      <c r="A197" s="139" t="s">
        <v>844</v>
      </c>
      <c r="B197" s="140" t="s">
        <v>845</v>
      </c>
      <c r="C197" s="487" t="s">
        <v>846</v>
      </c>
      <c r="D197" s="488" t="s">
        <v>847</v>
      </c>
      <c r="E197" s="489">
        <v>5</v>
      </c>
      <c r="F197" s="490" t="str">
        <f t="shared" si="2"/>
        <v>NOT POA&amp;Mable</v>
      </c>
      <c r="G197" s="1016" t="s">
        <v>207</v>
      </c>
      <c r="H197" s="139" t="s">
        <v>848</v>
      </c>
      <c r="I197" s="487" t="s">
        <v>236</v>
      </c>
      <c r="J197" s="491" t="s">
        <v>210</v>
      </c>
      <c r="K197" s="514"/>
      <c r="L197" s="493" t="str">
        <f>IF(AND(L198="Fully Implemented", L199="Fully Implemented", L200="Fully Implemented"), "Fully Implemented", "")</f>
        <v/>
      </c>
      <c r="M197" s="949"/>
      <c r="N197" s="495">
        <f>IF(AND(OR(L198="Fully Implemented", L198="Not Permitted"), OR(L199="Fully Implemented", L199="Not Permitted"), OR(L200="Fully Implemented", L200="Not Permitted")), 0, -1*E197)</f>
        <v>-5</v>
      </c>
    </row>
    <row r="198" spans="1:18" ht="32" x14ac:dyDescent="0.2">
      <c r="A198" s="117" t="s">
        <v>844</v>
      </c>
      <c r="B198" s="118" t="s">
        <v>849</v>
      </c>
      <c r="C198" s="496" t="s">
        <v>850</v>
      </c>
      <c r="D198" s="497" t="s">
        <v>847</v>
      </c>
      <c r="E198" s="498"/>
      <c r="F198" s="499" t="str">
        <f t="shared" si="2"/>
        <v/>
      </c>
      <c r="G198" s="1017" t="s">
        <v>213</v>
      </c>
      <c r="H198" s="117"/>
      <c r="I198" s="496" t="s">
        <v>851</v>
      </c>
      <c r="J198" s="500"/>
      <c r="K198" s="501"/>
      <c r="L198" s="502" t="s">
        <v>215</v>
      </c>
      <c r="M198" s="503"/>
      <c r="N198" s="504"/>
    </row>
    <row r="199" spans="1:18" ht="32" x14ac:dyDescent="0.2">
      <c r="A199" s="117" t="s">
        <v>844</v>
      </c>
      <c r="B199" s="118" t="s">
        <v>852</v>
      </c>
      <c r="C199" s="496" t="s">
        <v>853</v>
      </c>
      <c r="D199" s="497" t="s">
        <v>847</v>
      </c>
      <c r="E199" s="498"/>
      <c r="F199" s="499" t="str">
        <f t="shared" si="2"/>
        <v/>
      </c>
      <c r="G199" s="1017" t="s">
        <v>218</v>
      </c>
      <c r="H199" s="117"/>
      <c r="I199" s="496" t="s">
        <v>854</v>
      </c>
      <c r="J199" s="500"/>
      <c r="K199" s="501"/>
      <c r="L199" s="502" t="s">
        <v>215</v>
      </c>
      <c r="M199" s="503"/>
      <c r="N199" s="504"/>
    </row>
    <row r="200" spans="1:18" ht="33" thickBot="1" x14ac:dyDescent="0.25">
      <c r="A200" s="141" t="s">
        <v>844</v>
      </c>
      <c r="B200" s="142" t="s">
        <v>855</v>
      </c>
      <c r="C200" s="505" t="s">
        <v>856</v>
      </c>
      <c r="D200" s="506" t="s">
        <v>847</v>
      </c>
      <c r="E200" s="507"/>
      <c r="F200" s="508" t="str">
        <f t="shared" si="2"/>
        <v/>
      </c>
      <c r="G200" s="1018" t="s">
        <v>213</v>
      </c>
      <c r="H200" s="141"/>
      <c r="I200" s="505" t="s">
        <v>857</v>
      </c>
      <c r="J200" s="509"/>
      <c r="K200" s="510"/>
      <c r="L200" s="511" t="s">
        <v>215</v>
      </c>
      <c r="M200" s="512"/>
      <c r="N200" s="513"/>
    </row>
    <row r="201" spans="1:18" ht="48" x14ac:dyDescent="0.2">
      <c r="A201" s="139" t="s">
        <v>844</v>
      </c>
      <c r="B201" s="140" t="s">
        <v>858</v>
      </c>
      <c r="C201" s="487" t="s">
        <v>859</v>
      </c>
      <c r="D201" s="488" t="s">
        <v>860</v>
      </c>
      <c r="E201" s="489">
        <v>5</v>
      </c>
      <c r="F201" s="490" t="str">
        <f t="shared" si="2"/>
        <v>NOT POA&amp;Mable</v>
      </c>
      <c r="G201" s="1016" t="s">
        <v>207</v>
      </c>
      <c r="H201" s="139" t="s">
        <v>861</v>
      </c>
      <c r="I201" s="487" t="s">
        <v>236</v>
      </c>
      <c r="J201" s="491" t="s">
        <v>210</v>
      </c>
      <c r="K201" s="527"/>
      <c r="L201" s="493" t="str">
        <f>IF(AND(L202="Fully Implemented", L203="Fully Implemented", L204="Fully Implemented"), "Fully Implemented", "")</f>
        <v/>
      </c>
      <c r="M201" s="949"/>
      <c r="N201" s="495">
        <f>IF(AND(OR(L202="Fully Implemented", L202="Not Permitted"), OR(L203="Fully Implemented", L203="Not Permitted"), OR(L204="Fully Implemented", L204="Not Permitted")), 0, -1*E201)</f>
        <v>-5</v>
      </c>
      <c r="R201" s="109">
        <f>IF(N201=0, E201, 0)</f>
        <v>0</v>
      </c>
    </row>
    <row r="202" spans="1:18" ht="32" x14ac:dyDescent="0.2">
      <c r="A202" s="117" t="s">
        <v>844</v>
      </c>
      <c r="B202" s="118" t="s">
        <v>862</v>
      </c>
      <c r="C202" s="496" t="s">
        <v>863</v>
      </c>
      <c r="D202" s="497" t="s">
        <v>860</v>
      </c>
      <c r="E202" s="498"/>
      <c r="F202" s="499" t="str">
        <f t="shared" si="2"/>
        <v/>
      </c>
      <c r="G202" s="1017" t="s">
        <v>213</v>
      </c>
      <c r="H202" s="117"/>
      <c r="I202" s="496" t="s">
        <v>864</v>
      </c>
      <c r="J202" s="500"/>
      <c r="K202" s="501"/>
      <c r="L202" s="502" t="s">
        <v>215</v>
      </c>
      <c r="M202" s="503"/>
      <c r="N202" s="504"/>
    </row>
    <row r="203" spans="1:18" ht="32" x14ac:dyDescent="0.2">
      <c r="A203" s="117" t="s">
        <v>844</v>
      </c>
      <c r="B203" s="118" t="s">
        <v>865</v>
      </c>
      <c r="C203" s="496" t="s">
        <v>866</v>
      </c>
      <c r="D203" s="497" t="s">
        <v>860</v>
      </c>
      <c r="E203" s="498"/>
      <c r="F203" s="499" t="str">
        <f t="shared" si="2"/>
        <v/>
      </c>
      <c r="G203" s="1017" t="s">
        <v>218</v>
      </c>
      <c r="H203" s="117"/>
      <c r="I203" s="496" t="s">
        <v>867</v>
      </c>
      <c r="J203" s="500"/>
      <c r="K203" s="501"/>
      <c r="L203" s="502" t="s">
        <v>215</v>
      </c>
      <c r="M203" s="503"/>
      <c r="N203" s="504"/>
    </row>
    <row r="204" spans="1:18" ht="49" thickBot="1" x14ac:dyDescent="0.25">
      <c r="A204" s="141" t="s">
        <v>844</v>
      </c>
      <c r="B204" s="142" t="s">
        <v>868</v>
      </c>
      <c r="C204" s="505" t="s">
        <v>869</v>
      </c>
      <c r="D204" s="506" t="s">
        <v>860</v>
      </c>
      <c r="E204" s="507"/>
      <c r="F204" s="508" t="str">
        <f t="shared" si="2"/>
        <v/>
      </c>
      <c r="G204" s="1018" t="s">
        <v>218</v>
      </c>
      <c r="H204" s="141"/>
      <c r="I204" s="505" t="s">
        <v>870</v>
      </c>
      <c r="J204" s="509"/>
      <c r="K204" s="510"/>
      <c r="L204" s="511" t="s">
        <v>215</v>
      </c>
      <c r="M204" s="512"/>
      <c r="N204" s="513"/>
    </row>
    <row r="205" spans="1:18" ht="80" x14ac:dyDescent="0.2">
      <c r="A205" s="139" t="s">
        <v>844</v>
      </c>
      <c r="B205" s="140" t="s">
        <v>871</v>
      </c>
      <c r="C205" s="487" t="s">
        <v>872</v>
      </c>
      <c r="D205" s="488" t="s">
        <v>873</v>
      </c>
      <c r="E205" s="489">
        <v>5</v>
      </c>
      <c r="F205" s="490" t="str">
        <f t="shared" si="2"/>
        <v>NOT POA&amp;Mable</v>
      </c>
      <c r="G205" s="1016" t="s">
        <v>218</v>
      </c>
      <c r="H205" s="139" t="s">
        <v>874</v>
      </c>
      <c r="I205" s="487" t="s">
        <v>236</v>
      </c>
      <c r="J205" s="950" t="s">
        <v>875</v>
      </c>
      <c r="K205" s="527"/>
      <c r="L205" s="493" t="str">
        <f>IF(AND(L206="Fully Implemented", L207="Fully Implemented", L208="Fully Implemented", L209="Fully Implemented"), "Fully Implemented", "")</f>
        <v/>
      </c>
      <c r="M205" s="949"/>
      <c r="N205" s="495">
        <f>IF(AND(L206="Fully Implemented", L207="Fully Implemented", L208="Fully Implemented", L209="Fully Implemented"), 0, IF(AND(L206="Fully Implemented", L207="Fully Implemented", L208="Fully Implemented"), -3, -5))</f>
        <v>-5</v>
      </c>
    </row>
    <row r="206" spans="1:18" ht="32" x14ac:dyDescent="0.2">
      <c r="A206" s="117" t="s">
        <v>844</v>
      </c>
      <c r="B206" s="118" t="s">
        <v>876</v>
      </c>
      <c r="C206" s="496" t="s">
        <v>877</v>
      </c>
      <c r="D206" s="497" t="s">
        <v>873</v>
      </c>
      <c r="E206" s="498"/>
      <c r="F206" s="499" t="str">
        <f t="shared" si="2"/>
        <v/>
      </c>
      <c r="G206" s="1017" t="s">
        <v>218</v>
      </c>
      <c r="H206" s="117"/>
      <c r="I206" s="496" t="s">
        <v>281</v>
      </c>
      <c r="J206" s="500"/>
      <c r="K206" s="501"/>
      <c r="L206" s="502" t="s">
        <v>215</v>
      </c>
      <c r="M206" s="503"/>
      <c r="N206" s="504"/>
    </row>
    <row r="207" spans="1:18" ht="32" x14ac:dyDescent="0.2">
      <c r="A207" s="117" t="s">
        <v>844</v>
      </c>
      <c r="B207" s="118" t="s">
        <v>878</v>
      </c>
      <c r="C207" s="496" t="s">
        <v>879</v>
      </c>
      <c r="D207" s="497" t="s">
        <v>873</v>
      </c>
      <c r="E207" s="498"/>
      <c r="F207" s="499" t="str">
        <f t="shared" si="2"/>
        <v/>
      </c>
      <c r="G207" s="1017" t="s">
        <v>218</v>
      </c>
      <c r="H207" s="117"/>
      <c r="I207" s="496" t="s">
        <v>880</v>
      </c>
      <c r="J207" s="500"/>
      <c r="K207" s="501"/>
      <c r="L207" s="502" t="s">
        <v>215</v>
      </c>
      <c r="M207" s="503"/>
      <c r="N207" s="504"/>
    </row>
    <row r="208" spans="1:18" ht="32" x14ac:dyDescent="0.2">
      <c r="A208" s="117" t="s">
        <v>844</v>
      </c>
      <c r="B208" s="118" t="s">
        <v>881</v>
      </c>
      <c r="C208" s="496" t="s">
        <v>882</v>
      </c>
      <c r="D208" s="497" t="s">
        <v>873</v>
      </c>
      <c r="E208" s="498"/>
      <c r="F208" s="499" t="str">
        <f t="shared" si="2"/>
        <v/>
      </c>
      <c r="G208" s="1017" t="s">
        <v>218</v>
      </c>
      <c r="H208" s="117"/>
      <c r="I208" s="496" t="s">
        <v>883</v>
      </c>
      <c r="J208" s="500"/>
      <c r="K208" s="501"/>
      <c r="L208" s="502" t="s">
        <v>215</v>
      </c>
      <c r="M208" s="503"/>
      <c r="N208" s="504"/>
      <c r="R208" s="109">
        <f>IF(N208=0, E208, 0)</f>
        <v>0</v>
      </c>
    </row>
    <row r="209" spans="1:18" ht="33" thickBot="1" x14ac:dyDescent="0.25">
      <c r="A209" s="141" t="s">
        <v>844</v>
      </c>
      <c r="B209" s="142" t="s">
        <v>884</v>
      </c>
      <c r="C209" s="505" t="s">
        <v>885</v>
      </c>
      <c r="D209" s="506" t="s">
        <v>873</v>
      </c>
      <c r="E209" s="507"/>
      <c r="F209" s="508" t="str">
        <f t="shared" si="2"/>
        <v/>
      </c>
      <c r="G209" s="1018" t="s">
        <v>218</v>
      </c>
      <c r="H209" s="141"/>
      <c r="I209" s="505" t="s">
        <v>886</v>
      </c>
      <c r="J209" s="509"/>
      <c r="K209" s="510"/>
      <c r="L209" s="511" t="s">
        <v>215</v>
      </c>
      <c r="M209" s="512"/>
      <c r="N209" s="513"/>
      <c r="R209" s="109">
        <f>IF(N209=0, E209, 0)</f>
        <v>0</v>
      </c>
    </row>
    <row r="210" spans="1:18" ht="49" thickBot="1" x14ac:dyDescent="0.25">
      <c r="A210" s="516" t="s">
        <v>844</v>
      </c>
      <c r="B210" s="517" t="s">
        <v>887</v>
      </c>
      <c r="C210" s="518" t="s">
        <v>888</v>
      </c>
      <c r="D210" s="519" t="s">
        <v>889</v>
      </c>
      <c r="E210" s="520">
        <v>1</v>
      </c>
      <c r="F210" s="521" t="str">
        <f t="shared" si="2"/>
        <v>POA&amp;Mable</v>
      </c>
      <c r="G210" s="1019" t="s">
        <v>218</v>
      </c>
      <c r="H210" s="516" t="s">
        <v>890</v>
      </c>
      <c r="I210" s="518" t="s">
        <v>891</v>
      </c>
      <c r="J210" s="522" t="s">
        <v>210</v>
      </c>
      <c r="K210" s="523"/>
      <c r="L210" s="524" t="s">
        <v>215</v>
      </c>
      <c r="M210" s="951"/>
      <c r="N210" s="526">
        <f>IF(L210&lt;&gt;"Fully Implemented", -1*E210, 0)</f>
        <v>-1</v>
      </c>
    </row>
    <row r="211" spans="1:18" ht="32" x14ac:dyDescent="0.2">
      <c r="A211" s="139" t="s">
        <v>844</v>
      </c>
      <c r="B211" s="140" t="s">
        <v>892</v>
      </c>
      <c r="C211" s="487" t="s">
        <v>893</v>
      </c>
      <c r="D211" s="488" t="s">
        <v>894</v>
      </c>
      <c r="E211" s="489">
        <v>1</v>
      </c>
      <c r="F211" s="490" t="str">
        <f t="shared" si="2"/>
        <v>POA&amp;Mable</v>
      </c>
      <c r="G211" s="1016" t="s">
        <v>213</v>
      </c>
      <c r="H211" s="139" t="s">
        <v>895</v>
      </c>
      <c r="I211" s="487" t="s">
        <v>236</v>
      </c>
      <c r="J211" s="491" t="s">
        <v>210</v>
      </c>
      <c r="K211" s="514"/>
      <c r="L211" s="493" t="str">
        <f>IF(AND(L212="Fully Implemented", L213="Fully Implemented"), "Fully Implemented", "")</f>
        <v/>
      </c>
      <c r="M211" s="949"/>
      <c r="N211" s="495">
        <f>IF(AND(L212="Fully Implemented", L213="Fully Implemented"), 0, -1*E211)</f>
        <v>-1</v>
      </c>
    </row>
    <row r="212" spans="1:18" ht="32" x14ac:dyDescent="0.2">
      <c r="A212" s="117" t="s">
        <v>844</v>
      </c>
      <c r="B212" s="118" t="s">
        <v>896</v>
      </c>
      <c r="C212" s="496" t="s">
        <v>897</v>
      </c>
      <c r="D212" s="497" t="s">
        <v>894</v>
      </c>
      <c r="E212" s="498"/>
      <c r="F212" s="499" t="str">
        <f t="shared" si="2"/>
        <v/>
      </c>
      <c r="G212" s="1017" t="s">
        <v>213</v>
      </c>
      <c r="H212" s="117"/>
      <c r="I212" s="496" t="s">
        <v>898</v>
      </c>
      <c r="J212" s="500"/>
      <c r="K212" s="501"/>
      <c r="L212" s="502" t="s">
        <v>215</v>
      </c>
      <c r="M212" s="503"/>
      <c r="N212" s="504"/>
    </row>
    <row r="213" spans="1:18" ht="33" thickBot="1" x14ac:dyDescent="0.25">
      <c r="A213" s="141" t="s">
        <v>844</v>
      </c>
      <c r="B213" s="142" t="s">
        <v>899</v>
      </c>
      <c r="C213" s="505" t="s">
        <v>900</v>
      </c>
      <c r="D213" s="506" t="s">
        <v>894</v>
      </c>
      <c r="E213" s="507"/>
      <c r="F213" s="508" t="str">
        <f t="shared" si="2"/>
        <v/>
      </c>
      <c r="G213" s="1018" t="s">
        <v>213</v>
      </c>
      <c r="H213" s="141"/>
      <c r="I213" s="505" t="s">
        <v>901</v>
      </c>
      <c r="J213" s="509"/>
      <c r="K213" s="510"/>
      <c r="L213" s="511" t="s">
        <v>215</v>
      </c>
      <c r="M213" s="512"/>
      <c r="N213" s="513"/>
      <c r="R213" s="109">
        <f>IF(N213=0, E213, 0)</f>
        <v>0</v>
      </c>
    </row>
    <row r="214" spans="1:18" ht="32" x14ac:dyDescent="0.2">
      <c r="A214" s="139" t="s">
        <v>844</v>
      </c>
      <c r="B214" s="140" t="s">
        <v>902</v>
      </c>
      <c r="C214" s="487" t="s">
        <v>903</v>
      </c>
      <c r="D214" s="488" t="s">
        <v>904</v>
      </c>
      <c r="E214" s="489">
        <v>1</v>
      </c>
      <c r="F214" s="490" t="str">
        <f t="shared" si="2"/>
        <v>POA&amp;Mable</v>
      </c>
      <c r="G214" s="1016" t="s">
        <v>218</v>
      </c>
      <c r="H214" s="139" t="s">
        <v>905</v>
      </c>
      <c r="I214" s="487" t="s">
        <v>236</v>
      </c>
      <c r="J214" s="491" t="s">
        <v>210</v>
      </c>
      <c r="K214" s="514"/>
      <c r="L214" s="493" t="str">
        <f>IF(AND(L215="Fully Implemented", L216="Fully Implemented"), "Fully Implemented", "")</f>
        <v/>
      </c>
      <c r="M214" s="949"/>
      <c r="N214" s="495">
        <f>IF(AND(L215="Fully Implemented", L216="Fully Implemented"), 0, -1*E214)</f>
        <v>-1</v>
      </c>
    </row>
    <row r="215" spans="1:18" ht="32" x14ac:dyDescent="0.2">
      <c r="A215" s="117" t="s">
        <v>844</v>
      </c>
      <c r="B215" s="118" t="s">
        <v>906</v>
      </c>
      <c r="C215" s="496" t="s">
        <v>907</v>
      </c>
      <c r="D215" s="497" t="s">
        <v>904</v>
      </c>
      <c r="E215" s="498"/>
      <c r="F215" s="499" t="str">
        <f t="shared" si="2"/>
        <v/>
      </c>
      <c r="G215" s="1017" t="s">
        <v>218</v>
      </c>
      <c r="H215" s="117"/>
      <c r="I215" s="496" t="s">
        <v>908</v>
      </c>
      <c r="J215" s="500"/>
      <c r="K215" s="501"/>
      <c r="L215" s="502" t="s">
        <v>215</v>
      </c>
      <c r="M215" s="503"/>
      <c r="N215" s="504"/>
    </row>
    <row r="216" spans="1:18" ht="33" thickBot="1" x14ac:dyDescent="0.25">
      <c r="A216" s="141" t="s">
        <v>844</v>
      </c>
      <c r="B216" s="142" t="s">
        <v>909</v>
      </c>
      <c r="C216" s="505" t="s">
        <v>910</v>
      </c>
      <c r="D216" s="506" t="s">
        <v>904</v>
      </c>
      <c r="E216" s="507"/>
      <c r="F216" s="508" t="str">
        <f t="shared" si="2"/>
        <v/>
      </c>
      <c r="G216" s="1018" t="s">
        <v>218</v>
      </c>
      <c r="H216" s="141"/>
      <c r="I216" s="505" t="s">
        <v>911</v>
      </c>
      <c r="J216" s="509"/>
      <c r="K216" s="510"/>
      <c r="L216" s="511" t="s">
        <v>215</v>
      </c>
      <c r="M216" s="512"/>
      <c r="N216" s="513"/>
    </row>
    <row r="217" spans="1:18" ht="32" x14ac:dyDescent="0.2">
      <c r="A217" s="139" t="s">
        <v>844</v>
      </c>
      <c r="B217" s="140" t="s">
        <v>912</v>
      </c>
      <c r="C217" s="487" t="s">
        <v>913</v>
      </c>
      <c r="D217" s="488" t="s">
        <v>914</v>
      </c>
      <c r="E217" s="489">
        <v>1</v>
      </c>
      <c r="F217" s="490" t="str">
        <f t="shared" si="2"/>
        <v>POA&amp;Mable</v>
      </c>
      <c r="G217" s="1016" t="s">
        <v>213</v>
      </c>
      <c r="H217" s="139" t="s">
        <v>915</v>
      </c>
      <c r="I217" s="487" t="s">
        <v>236</v>
      </c>
      <c r="J217" s="491" t="s">
        <v>210</v>
      </c>
      <c r="K217" s="514"/>
      <c r="L217" s="493" t="str">
        <f>IF(AND(L218="Fully Implemented", L219="Fully Implemented", L220="Fully Implemented", L221="Fully Implemented"), "Fully Implemented", "")</f>
        <v/>
      </c>
      <c r="M217" s="949"/>
      <c r="N217" s="495">
        <f>IF(AND(L218="Fully Implemented", L219="Fully Implemented", L220="Fully Implemented",L221="Fully Implemented"), 0, -1*E217)</f>
        <v>-1</v>
      </c>
      <c r="R217" s="109">
        <f>IF(N217=0, E217, 0)</f>
        <v>0</v>
      </c>
    </row>
    <row r="218" spans="1:18" ht="32" x14ac:dyDescent="0.2">
      <c r="A218" s="117" t="s">
        <v>844</v>
      </c>
      <c r="B218" s="118" t="s">
        <v>916</v>
      </c>
      <c r="C218" s="496" t="s">
        <v>917</v>
      </c>
      <c r="D218" s="497" t="s">
        <v>914</v>
      </c>
      <c r="E218" s="498"/>
      <c r="F218" s="499" t="str">
        <f t="shared" si="2"/>
        <v/>
      </c>
      <c r="G218" s="1017" t="s">
        <v>213</v>
      </c>
      <c r="H218" s="117"/>
      <c r="I218" s="496" t="s">
        <v>918</v>
      </c>
      <c r="J218" s="500"/>
      <c r="K218" s="501"/>
      <c r="L218" s="502" t="s">
        <v>215</v>
      </c>
      <c r="M218" s="503"/>
      <c r="N218" s="504"/>
    </row>
    <row r="219" spans="1:18" ht="32" x14ac:dyDescent="0.2">
      <c r="A219" s="117" t="s">
        <v>844</v>
      </c>
      <c r="B219" s="118" t="s">
        <v>919</v>
      </c>
      <c r="C219" s="496" t="s">
        <v>920</v>
      </c>
      <c r="D219" s="497" t="s">
        <v>914</v>
      </c>
      <c r="E219" s="498"/>
      <c r="F219" s="499" t="str">
        <f t="shared" si="2"/>
        <v/>
      </c>
      <c r="G219" s="1017" t="s">
        <v>213</v>
      </c>
      <c r="H219" s="117"/>
      <c r="I219" s="496" t="s">
        <v>921</v>
      </c>
      <c r="J219" s="500"/>
      <c r="K219" s="501"/>
      <c r="L219" s="502" t="s">
        <v>215</v>
      </c>
      <c r="M219" s="503"/>
      <c r="N219" s="504"/>
    </row>
    <row r="220" spans="1:18" ht="32" x14ac:dyDescent="0.2">
      <c r="A220" s="117" t="s">
        <v>844</v>
      </c>
      <c r="B220" s="118" t="s">
        <v>922</v>
      </c>
      <c r="C220" s="496" t="s">
        <v>923</v>
      </c>
      <c r="D220" s="497" t="s">
        <v>914</v>
      </c>
      <c r="E220" s="498"/>
      <c r="F220" s="499" t="str">
        <f t="shared" si="2"/>
        <v/>
      </c>
      <c r="G220" s="1017" t="s">
        <v>213</v>
      </c>
      <c r="H220" s="117"/>
      <c r="I220" s="496" t="s">
        <v>924</v>
      </c>
      <c r="J220" s="500"/>
      <c r="K220" s="501"/>
      <c r="L220" s="502" t="s">
        <v>215</v>
      </c>
      <c r="M220" s="503"/>
      <c r="N220" s="504"/>
    </row>
    <row r="221" spans="1:18" ht="33" thickBot="1" x14ac:dyDescent="0.25">
      <c r="A221" s="141" t="s">
        <v>844</v>
      </c>
      <c r="B221" s="142" t="s">
        <v>925</v>
      </c>
      <c r="C221" s="505" t="s">
        <v>926</v>
      </c>
      <c r="D221" s="506" t="s">
        <v>914</v>
      </c>
      <c r="E221" s="507"/>
      <c r="F221" s="508" t="str">
        <f t="shared" si="2"/>
        <v/>
      </c>
      <c r="G221" s="1018" t="s">
        <v>213</v>
      </c>
      <c r="H221" s="141"/>
      <c r="I221" s="505" t="s">
        <v>927</v>
      </c>
      <c r="J221" s="509"/>
      <c r="K221" s="510"/>
      <c r="L221" s="511" t="s">
        <v>215</v>
      </c>
      <c r="M221" s="512"/>
      <c r="N221" s="513"/>
      <c r="R221" s="109">
        <f>IF(N221=0, E221, 0)</f>
        <v>0</v>
      </c>
    </row>
    <row r="222" spans="1:18" ht="32" x14ac:dyDescent="0.2">
      <c r="A222" s="139" t="s">
        <v>844</v>
      </c>
      <c r="B222" s="140" t="s">
        <v>928</v>
      </c>
      <c r="C222" s="487" t="s">
        <v>929</v>
      </c>
      <c r="D222" s="488" t="s">
        <v>930</v>
      </c>
      <c r="E222" s="489">
        <v>1</v>
      </c>
      <c r="F222" s="490" t="str">
        <f t="shared" si="2"/>
        <v>POA&amp;Mable</v>
      </c>
      <c r="G222" s="1016" t="s">
        <v>213</v>
      </c>
      <c r="H222" s="139" t="s">
        <v>931</v>
      </c>
      <c r="I222" s="487" t="s">
        <v>236</v>
      </c>
      <c r="J222" s="491" t="s">
        <v>210</v>
      </c>
      <c r="K222" s="514"/>
      <c r="L222" s="493" t="str">
        <f>IF(AND(L223="Fully Implemented", L224="Fully Implemented"), "Fully Implemented", "")</f>
        <v/>
      </c>
      <c r="M222" s="949"/>
      <c r="N222" s="495">
        <f>IF(AND(L223="Fully Implemented", L224="Fully Implemented"), 0, -1*E222)</f>
        <v>-1</v>
      </c>
    </row>
    <row r="223" spans="1:18" ht="32" x14ac:dyDescent="0.2">
      <c r="A223" s="117" t="s">
        <v>844</v>
      </c>
      <c r="B223" s="118" t="s">
        <v>932</v>
      </c>
      <c r="C223" s="496" t="s">
        <v>933</v>
      </c>
      <c r="D223" s="497" t="s">
        <v>930</v>
      </c>
      <c r="E223" s="498"/>
      <c r="F223" s="499" t="str">
        <f t="shared" si="2"/>
        <v/>
      </c>
      <c r="G223" s="1017" t="s">
        <v>213</v>
      </c>
      <c r="H223" s="117"/>
      <c r="I223" s="496" t="s">
        <v>934</v>
      </c>
      <c r="J223" s="500"/>
      <c r="K223" s="501"/>
      <c r="L223" s="502" t="s">
        <v>215</v>
      </c>
      <c r="M223" s="503"/>
      <c r="N223" s="504"/>
    </row>
    <row r="224" spans="1:18" ht="33" thickBot="1" x14ac:dyDescent="0.25">
      <c r="A224" s="141" t="s">
        <v>844</v>
      </c>
      <c r="B224" s="142" t="s">
        <v>935</v>
      </c>
      <c r="C224" s="505" t="s">
        <v>936</v>
      </c>
      <c r="D224" s="506" t="s">
        <v>930</v>
      </c>
      <c r="E224" s="507"/>
      <c r="F224" s="508" t="str">
        <f t="shared" si="2"/>
        <v/>
      </c>
      <c r="G224" s="1018" t="s">
        <v>213</v>
      </c>
      <c r="H224" s="141"/>
      <c r="I224" s="505" t="s">
        <v>937</v>
      </c>
      <c r="J224" s="509"/>
      <c r="K224" s="510"/>
      <c r="L224" s="511" t="s">
        <v>215</v>
      </c>
      <c r="M224" s="512"/>
      <c r="N224" s="513"/>
    </row>
    <row r="225" spans="1:20" ht="33" thickBot="1" x14ac:dyDescent="0.25">
      <c r="A225" s="516" t="s">
        <v>844</v>
      </c>
      <c r="B225" s="517" t="s">
        <v>938</v>
      </c>
      <c r="C225" s="518" t="s">
        <v>939</v>
      </c>
      <c r="D225" s="519" t="s">
        <v>940</v>
      </c>
      <c r="E225" s="520">
        <v>1</v>
      </c>
      <c r="F225" s="521" t="str">
        <f t="shared" si="2"/>
        <v>POA&amp;Mable</v>
      </c>
      <c r="G225" s="1019" t="s">
        <v>213</v>
      </c>
      <c r="H225" s="516" t="s">
        <v>941</v>
      </c>
      <c r="I225" s="518" t="s">
        <v>942</v>
      </c>
      <c r="J225" s="522" t="s">
        <v>210</v>
      </c>
      <c r="K225" s="523"/>
      <c r="L225" s="524" t="s">
        <v>215</v>
      </c>
      <c r="M225" s="951"/>
      <c r="N225" s="526">
        <f>IF(L225&lt;&gt;"Fully Implemented", -1*E225, 0)</f>
        <v>-1</v>
      </c>
      <c r="R225" s="109">
        <f>IF(N225=0, E225, 0)</f>
        <v>0</v>
      </c>
    </row>
    <row r="226" spans="1:20" ht="96" x14ac:dyDescent="0.2">
      <c r="A226" s="139" t="s">
        <v>844</v>
      </c>
      <c r="B226" s="140" t="s">
        <v>943</v>
      </c>
      <c r="C226" s="487" t="s">
        <v>944</v>
      </c>
      <c r="D226" s="488" t="s">
        <v>945</v>
      </c>
      <c r="E226" s="489">
        <v>5</v>
      </c>
      <c r="F226" s="490" t="str">
        <f t="shared" si="2"/>
        <v>NOT POA&amp;Mable</v>
      </c>
      <c r="G226" s="1016" t="s">
        <v>218</v>
      </c>
      <c r="H226" s="139" t="s">
        <v>946</v>
      </c>
      <c r="I226" s="487" t="s">
        <v>236</v>
      </c>
      <c r="J226" s="950" t="s">
        <v>947</v>
      </c>
      <c r="K226" s="527"/>
      <c r="L226" s="493" t="str">
        <f>IF(AND(L227="Fully Implemented", L228="Fully Implemented"), "Fully Implemented", "")</f>
        <v/>
      </c>
      <c r="M226" s="949"/>
      <c r="N226" s="495">
        <f>IF(AND(L227="Fully Implemented", L228="Fully Implemented"), 0, -1*E226)</f>
        <v>-5</v>
      </c>
    </row>
    <row r="227" spans="1:20" ht="32" x14ac:dyDescent="0.2">
      <c r="A227" s="117" t="s">
        <v>844</v>
      </c>
      <c r="B227" s="118" t="s">
        <v>948</v>
      </c>
      <c r="C227" s="496" t="s">
        <v>949</v>
      </c>
      <c r="D227" s="497" t="s">
        <v>945</v>
      </c>
      <c r="E227" s="498"/>
      <c r="F227" s="499" t="str">
        <f t="shared" si="2"/>
        <v/>
      </c>
      <c r="G227" s="1017" t="s">
        <v>218</v>
      </c>
      <c r="H227" s="117"/>
      <c r="I227" s="496" t="s">
        <v>950</v>
      </c>
      <c r="J227" s="500"/>
      <c r="K227" s="501"/>
      <c r="L227" s="502" t="s">
        <v>215</v>
      </c>
      <c r="M227" s="503"/>
      <c r="N227" s="504"/>
    </row>
    <row r="228" spans="1:20" ht="33" thickBot="1" x14ac:dyDescent="0.25">
      <c r="A228" s="141" t="s">
        <v>844</v>
      </c>
      <c r="B228" s="142" t="s">
        <v>951</v>
      </c>
      <c r="C228" s="505" t="s">
        <v>952</v>
      </c>
      <c r="D228" s="506" t="s">
        <v>945</v>
      </c>
      <c r="E228" s="507"/>
      <c r="F228" s="508" t="str">
        <f t="shared" ref="F228:F291" si="3">IF(E228=0, "", IF(OR(E228=5, E228=3, MID(D228, 4, 2)="L1"), "NOT POA&amp;Mable", "POA&amp;Mable"))</f>
        <v/>
      </c>
      <c r="G228" s="1018" t="s">
        <v>218</v>
      </c>
      <c r="H228" s="141"/>
      <c r="I228" s="505" t="s">
        <v>953</v>
      </c>
      <c r="J228" s="509"/>
      <c r="K228" s="510"/>
      <c r="L228" s="511" t="s">
        <v>215</v>
      </c>
      <c r="M228" s="512"/>
      <c r="N228" s="513"/>
    </row>
    <row r="229" spans="1:20" ht="33" thickBot="1" x14ac:dyDescent="0.25">
      <c r="A229" s="952" t="s">
        <v>844</v>
      </c>
      <c r="B229" s="953" t="s">
        <v>954</v>
      </c>
      <c r="C229" s="954" t="s">
        <v>955</v>
      </c>
      <c r="D229" s="955" t="s">
        <v>956</v>
      </c>
      <c r="E229" s="956">
        <v>1</v>
      </c>
      <c r="F229" s="957" t="str">
        <f t="shared" si="3"/>
        <v>POA&amp;Mable</v>
      </c>
      <c r="G229" s="1020" t="s">
        <v>213</v>
      </c>
      <c r="H229" s="952" t="s">
        <v>957</v>
      </c>
      <c r="I229" s="954" t="s">
        <v>958</v>
      </c>
      <c r="J229" s="958" t="s">
        <v>210</v>
      </c>
      <c r="K229" s="959"/>
      <c r="L229" s="960" t="s">
        <v>215</v>
      </c>
      <c r="M229" s="961"/>
      <c r="N229" s="962">
        <f>IF(L229&lt;&gt;"Fully Implemented", -1*E229, 0)</f>
        <v>-1</v>
      </c>
    </row>
    <row r="230" spans="1:20" ht="64" x14ac:dyDescent="0.2">
      <c r="A230" s="788" t="s">
        <v>959</v>
      </c>
      <c r="B230" s="789" t="s">
        <v>960</v>
      </c>
      <c r="C230" s="806" t="s">
        <v>961</v>
      </c>
      <c r="D230" s="807" t="s">
        <v>962</v>
      </c>
      <c r="E230" s="790">
        <v>5</v>
      </c>
      <c r="F230" s="808" t="str">
        <f t="shared" si="3"/>
        <v>NOT POA&amp;Mable</v>
      </c>
      <c r="G230" s="1021" t="s">
        <v>218</v>
      </c>
      <c r="H230" s="788" t="s">
        <v>963</v>
      </c>
      <c r="I230" s="806" t="s">
        <v>236</v>
      </c>
      <c r="J230" s="819" t="s">
        <v>210</v>
      </c>
      <c r="K230" s="821"/>
      <c r="L230" s="791" t="str">
        <f>IF(AND(L231="Fully Implemented", L232="Fully Implemented", L233="Fully Implemented", L234="Fully Implemented", L235="Fully Implemented", L236="Fully Implemented", L237="Fully Implemented"), "Fully Implemented", "")</f>
        <v/>
      </c>
      <c r="M230" s="792"/>
      <c r="N230" s="793">
        <f>IF(AND(L231="Fully Implemented", L232="Fully Implemented", L233="Fully Implemented",L234="Fully Implemented",L235="Fully Implemented",L236="Fully Implemented",L237="Fully Implemented"), 0, -1*E230)</f>
        <v>-5</v>
      </c>
      <c r="R230" s="109">
        <f>IF(N230=0, E230, 0)</f>
        <v>0</v>
      </c>
    </row>
    <row r="231" spans="1:20" ht="16" x14ac:dyDescent="0.2">
      <c r="A231" s="794" t="s">
        <v>959</v>
      </c>
      <c r="B231" s="795" t="s">
        <v>964</v>
      </c>
      <c r="C231" s="809" t="s">
        <v>965</v>
      </c>
      <c r="D231" s="810" t="s">
        <v>962</v>
      </c>
      <c r="E231" s="796"/>
      <c r="F231" s="811" t="str">
        <f t="shared" si="3"/>
        <v/>
      </c>
      <c r="G231" s="1022" t="s">
        <v>218</v>
      </c>
      <c r="H231" s="794"/>
      <c r="I231" s="809" t="s">
        <v>966</v>
      </c>
      <c r="J231" s="812"/>
      <c r="K231" s="813"/>
      <c r="L231" s="797" t="s">
        <v>215</v>
      </c>
      <c r="M231" s="798"/>
      <c r="N231" s="799"/>
    </row>
    <row r="232" spans="1:20" ht="32" x14ac:dyDescent="0.2">
      <c r="A232" s="794" t="s">
        <v>959</v>
      </c>
      <c r="B232" s="795" t="s">
        <v>967</v>
      </c>
      <c r="C232" s="809" t="s">
        <v>968</v>
      </c>
      <c r="D232" s="810" t="s">
        <v>962</v>
      </c>
      <c r="E232" s="796"/>
      <c r="F232" s="811" t="str">
        <f t="shared" si="3"/>
        <v/>
      </c>
      <c r="G232" s="1022" t="s">
        <v>218</v>
      </c>
      <c r="H232" s="794"/>
      <c r="I232" s="809" t="s">
        <v>969</v>
      </c>
      <c r="J232" s="812"/>
      <c r="K232" s="813"/>
      <c r="L232" s="797" t="s">
        <v>215</v>
      </c>
      <c r="M232" s="798"/>
      <c r="N232" s="799"/>
    </row>
    <row r="233" spans="1:20" ht="32" x14ac:dyDescent="0.2">
      <c r="A233" s="794" t="s">
        <v>959</v>
      </c>
      <c r="B233" s="795" t="s">
        <v>970</v>
      </c>
      <c r="C233" s="809" t="s">
        <v>971</v>
      </c>
      <c r="D233" s="810" t="s">
        <v>962</v>
      </c>
      <c r="E233" s="796"/>
      <c r="F233" s="811" t="str">
        <f t="shared" si="3"/>
        <v/>
      </c>
      <c r="G233" s="1022" t="s">
        <v>218</v>
      </c>
      <c r="H233" s="794"/>
      <c r="I233" s="809" t="s">
        <v>972</v>
      </c>
      <c r="J233" s="812"/>
      <c r="K233" s="813"/>
      <c r="L233" s="797" t="s">
        <v>215</v>
      </c>
      <c r="M233" s="798"/>
      <c r="N233" s="799"/>
      <c r="R233" s="109">
        <f>IF(N233=0, E233, 0)</f>
        <v>0</v>
      </c>
      <c r="S233" s="109">
        <f>SUM(R233:R322)</f>
        <v>0</v>
      </c>
      <c r="T233" s="109">
        <f>IF(T164&lt;&gt;100, 0, IF(S233=SUM(E233:E322), 100, S233))</f>
        <v>0</v>
      </c>
    </row>
    <row r="234" spans="1:20" ht="16" x14ac:dyDescent="0.2">
      <c r="A234" s="794" t="s">
        <v>959</v>
      </c>
      <c r="B234" s="795" t="s">
        <v>973</v>
      </c>
      <c r="C234" s="809" t="s">
        <v>974</v>
      </c>
      <c r="D234" s="810" t="s">
        <v>962</v>
      </c>
      <c r="E234" s="796"/>
      <c r="F234" s="811" t="str">
        <f t="shared" si="3"/>
        <v/>
      </c>
      <c r="G234" s="1022" t="s">
        <v>218</v>
      </c>
      <c r="H234" s="794"/>
      <c r="I234" s="809" t="s">
        <v>975</v>
      </c>
      <c r="J234" s="812"/>
      <c r="K234" s="813"/>
      <c r="L234" s="797" t="s">
        <v>215</v>
      </c>
      <c r="M234" s="798"/>
      <c r="N234" s="799"/>
    </row>
    <row r="235" spans="1:20" ht="32" x14ac:dyDescent="0.2">
      <c r="A235" s="794" t="s">
        <v>959</v>
      </c>
      <c r="B235" s="795" t="s">
        <v>976</v>
      </c>
      <c r="C235" s="809" t="s">
        <v>977</v>
      </c>
      <c r="D235" s="810" t="s">
        <v>962</v>
      </c>
      <c r="E235" s="796"/>
      <c r="F235" s="811" t="str">
        <f t="shared" si="3"/>
        <v/>
      </c>
      <c r="G235" s="1022" t="s">
        <v>218</v>
      </c>
      <c r="H235" s="794"/>
      <c r="I235" s="809" t="s">
        <v>978</v>
      </c>
      <c r="J235" s="812"/>
      <c r="K235" s="813"/>
      <c r="L235" s="797" t="s">
        <v>215</v>
      </c>
      <c r="M235" s="798"/>
      <c r="N235" s="799"/>
    </row>
    <row r="236" spans="1:20" ht="32" x14ac:dyDescent="0.2">
      <c r="A236" s="794" t="s">
        <v>959</v>
      </c>
      <c r="B236" s="795" t="s">
        <v>979</v>
      </c>
      <c r="C236" s="809" t="s">
        <v>980</v>
      </c>
      <c r="D236" s="810" t="s">
        <v>962</v>
      </c>
      <c r="E236" s="796"/>
      <c r="F236" s="811" t="str">
        <f t="shared" si="3"/>
        <v/>
      </c>
      <c r="G236" s="1022" t="s">
        <v>218</v>
      </c>
      <c r="H236" s="794"/>
      <c r="I236" s="809" t="s">
        <v>981</v>
      </c>
      <c r="J236" s="812"/>
      <c r="K236" s="813"/>
      <c r="L236" s="797" t="s">
        <v>215</v>
      </c>
      <c r="M236" s="798"/>
      <c r="N236" s="799"/>
    </row>
    <row r="237" spans="1:20" ht="33" thickBot="1" x14ac:dyDescent="0.25">
      <c r="A237" s="800" t="s">
        <v>959</v>
      </c>
      <c r="B237" s="801" t="s">
        <v>982</v>
      </c>
      <c r="C237" s="814" t="s">
        <v>983</v>
      </c>
      <c r="D237" s="815" t="s">
        <v>962</v>
      </c>
      <c r="E237" s="802"/>
      <c r="F237" s="816" t="str">
        <f t="shared" si="3"/>
        <v/>
      </c>
      <c r="G237" s="1023" t="s">
        <v>218</v>
      </c>
      <c r="H237" s="800"/>
      <c r="I237" s="814" t="s">
        <v>984</v>
      </c>
      <c r="J237" s="817"/>
      <c r="K237" s="818"/>
      <c r="L237" s="803" t="s">
        <v>215</v>
      </c>
      <c r="M237" s="804"/>
      <c r="N237" s="805"/>
    </row>
    <row r="238" spans="1:20" ht="48" x14ac:dyDescent="0.2">
      <c r="A238" s="788" t="s">
        <v>959</v>
      </c>
      <c r="B238" s="789" t="s">
        <v>985</v>
      </c>
      <c r="C238" s="806" t="s">
        <v>986</v>
      </c>
      <c r="D238" s="807" t="s">
        <v>987</v>
      </c>
      <c r="E238" s="790">
        <v>5</v>
      </c>
      <c r="F238" s="808" t="str">
        <f t="shared" si="3"/>
        <v>NOT POA&amp;Mable</v>
      </c>
      <c r="G238" s="1021" t="s">
        <v>213</v>
      </c>
      <c r="H238" s="788" t="s">
        <v>988</v>
      </c>
      <c r="I238" s="806" t="s">
        <v>236</v>
      </c>
      <c r="J238" s="819" t="s">
        <v>210</v>
      </c>
      <c r="K238" s="820"/>
      <c r="L238" s="791" t="str">
        <f>IF(AND(L239="Fully Implemented", L240="Fully Implemented", L241="Fully Implemented", L242="Fully Implemented", L243="Fully Implemented", L244="Fully Implemented"), "Fully Implemented", "")</f>
        <v/>
      </c>
      <c r="M238" s="792"/>
      <c r="N238" s="793">
        <f>IF(AND(L239="Fully Implemented", L240="Fully Implemented", L241="Fully Implemented",L242="Fully Implemented",L243="Fully Implemented",L244="Fully Implemented"), 0, -1*E238)</f>
        <v>-5</v>
      </c>
    </row>
    <row r="239" spans="1:20" ht="16" x14ac:dyDescent="0.2">
      <c r="A239" s="794" t="s">
        <v>959</v>
      </c>
      <c r="B239" s="795" t="s">
        <v>989</v>
      </c>
      <c r="C239" s="809" t="s">
        <v>990</v>
      </c>
      <c r="D239" s="810" t="s">
        <v>987</v>
      </c>
      <c r="E239" s="796"/>
      <c r="F239" s="811" t="str">
        <f t="shared" si="3"/>
        <v/>
      </c>
      <c r="G239" s="1022" t="s">
        <v>213</v>
      </c>
      <c r="H239" s="794"/>
      <c r="I239" s="809" t="s">
        <v>991</v>
      </c>
      <c r="J239" s="812"/>
      <c r="K239" s="813"/>
      <c r="L239" s="797" t="s">
        <v>215</v>
      </c>
      <c r="M239" s="798"/>
      <c r="N239" s="799"/>
    </row>
    <row r="240" spans="1:20" ht="16" x14ac:dyDescent="0.2">
      <c r="A240" s="794" t="s">
        <v>959</v>
      </c>
      <c r="B240" s="795" t="s">
        <v>992</v>
      </c>
      <c r="C240" s="809" t="s">
        <v>993</v>
      </c>
      <c r="D240" s="810" t="s">
        <v>987</v>
      </c>
      <c r="E240" s="796"/>
      <c r="F240" s="811" t="str">
        <f t="shared" si="3"/>
        <v/>
      </c>
      <c r="G240" s="1022" t="s">
        <v>213</v>
      </c>
      <c r="H240" s="794"/>
      <c r="I240" s="809" t="s">
        <v>994</v>
      </c>
      <c r="J240" s="812"/>
      <c r="K240" s="813"/>
      <c r="L240" s="797" t="s">
        <v>215</v>
      </c>
      <c r="M240" s="798"/>
      <c r="N240" s="799"/>
      <c r="R240" s="109">
        <f>IF(N240=0, E240, 0)</f>
        <v>0</v>
      </c>
    </row>
    <row r="241" spans="1:18" ht="32" x14ac:dyDescent="0.2">
      <c r="A241" s="794" t="s">
        <v>959</v>
      </c>
      <c r="B241" s="795" t="s">
        <v>995</v>
      </c>
      <c r="C241" s="809" t="s">
        <v>996</v>
      </c>
      <c r="D241" s="810" t="s">
        <v>987</v>
      </c>
      <c r="E241" s="796"/>
      <c r="F241" s="811" t="str">
        <f t="shared" si="3"/>
        <v/>
      </c>
      <c r="G241" s="1022" t="s">
        <v>213</v>
      </c>
      <c r="H241" s="794"/>
      <c r="I241" s="809" t="s">
        <v>997</v>
      </c>
      <c r="J241" s="812"/>
      <c r="K241" s="813"/>
      <c r="L241" s="797" t="s">
        <v>215</v>
      </c>
      <c r="M241" s="798"/>
      <c r="N241" s="799"/>
    </row>
    <row r="242" spans="1:18" ht="32" x14ac:dyDescent="0.2">
      <c r="A242" s="794" t="s">
        <v>959</v>
      </c>
      <c r="B242" s="795" t="s">
        <v>998</v>
      </c>
      <c r="C242" s="809" t="s">
        <v>999</v>
      </c>
      <c r="D242" s="810" t="s">
        <v>987</v>
      </c>
      <c r="E242" s="796"/>
      <c r="F242" s="811" t="str">
        <f t="shared" si="3"/>
        <v/>
      </c>
      <c r="G242" s="1022" t="s">
        <v>213</v>
      </c>
      <c r="H242" s="794"/>
      <c r="I242" s="809" t="s">
        <v>1000</v>
      </c>
      <c r="J242" s="812"/>
      <c r="K242" s="813"/>
      <c r="L242" s="797" t="s">
        <v>215</v>
      </c>
      <c r="M242" s="798"/>
      <c r="N242" s="799"/>
    </row>
    <row r="243" spans="1:18" ht="16" x14ac:dyDescent="0.2">
      <c r="A243" s="794" t="s">
        <v>959</v>
      </c>
      <c r="B243" s="795" t="s">
        <v>1001</v>
      </c>
      <c r="C243" s="809" t="s">
        <v>1002</v>
      </c>
      <c r="D243" s="810" t="s">
        <v>987</v>
      </c>
      <c r="E243" s="796"/>
      <c r="F243" s="811" t="str">
        <f t="shared" si="3"/>
        <v/>
      </c>
      <c r="G243" s="1022" t="s">
        <v>213</v>
      </c>
      <c r="H243" s="794"/>
      <c r="I243" s="809" t="s">
        <v>1003</v>
      </c>
      <c r="J243" s="812"/>
      <c r="K243" s="813"/>
      <c r="L243" s="797" t="s">
        <v>215</v>
      </c>
      <c r="M243" s="798"/>
      <c r="N243" s="799"/>
    </row>
    <row r="244" spans="1:18" ht="17" thickBot="1" x14ac:dyDescent="0.25">
      <c r="A244" s="800" t="s">
        <v>959</v>
      </c>
      <c r="B244" s="801" t="s">
        <v>1004</v>
      </c>
      <c r="C244" s="814" t="s">
        <v>1005</v>
      </c>
      <c r="D244" s="815" t="s">
        <v>987</v>
      </c>
      <c r="E244" s="802"/>
      <c r="F244" s="816" t="str">
        <f t="shared" si="3"/>
        <v/>
      </c>
      <c r="G244" s="1023" t="s">
        <v>213</v>
      </c>
      <c r="H244" s="800"/>
      <c r="I244" s="814" t="s">
        <v>1006</v>
      </c>
      <c r="J244" s="817"/>
      <c r="K244" s="818"/>
      <c r="L244" s="803" t="s">
        <v>215</v>
      </c>
      <c r="M244" s="804"/>
      <c r="N244" s="805"/>
      <c r="R244" s="109">
        <f>IF(N244=0, E244, 0)</f>
        <v>0</v>
      </c>
    </row>
    <row r="245" spans="1:18" ht="17" thickBot="1" x14ac:dyDescent="0.25">
      <c r="A245" s="938" t="s">
        <v>959</v>
      </c>
      <c r="B245" s="939" t="s">
        <v>1007</v>
      </c>
      <c r="C245" s="940" t="s">
        <v>1008</v>
      </c>
      <c r="D245" s="941" t="s">
        <v>1009</v>
      </c>
      <c r="E245" s="942">
        <v>1</v>
      </c>
      <c r="F245" s="943" t="str">
        <f t="shared" si="3"/>
        <v>POA&amp;Mable</v>
      </c>
      <c r="G245" s="1024" t="s">
        <v>213</v>
      </c>
      <c r="H245" s="938" t="s">
        <v>1010</v>
      </c>
      <c r="I245" s="940" t="s">
        <v>1011</v>
      </c>
      <c r="J245" s="944" t="s">
        <v>210</v>
      </c>
      <c r="K245" s="945"/>
      <c r="L245" s="946" t="s">
        <v>215</v>
      </c>
      <c r="M245" s="947"/>
      <c r="N245" s="948">
        <f>IF(L245&lt;&gt;"Fully Implemented", -1*E245, 0)</f>
        <v>-1</v>
      </c>
    </row>
    <row r="246" spans="1:18" ht="17" thickBot="1" x14ac:dyDescent="0.25">
      <c r="A246" s="882" t="s">
        <v>1012</v>
      </c>
      <c r="B246" s="883" t="s">
        <v>1013</v>
      </c>
      <c r="C246" s="884" t="s">
        <v>1014</v>
      </c>
      <c r="D246" s="885" t="s">
        <v>1015</v>
      </c>
      <c r="E246" s="886">
        <v>3</v>
      </c>
      <c r="F246" s="887" t="str">
        <f t="shared" si="3"/>
        <v>NOT POA&amp;Mable</v>
      </c>
      <c r="G246" s="1025" t="s">
        <v>213</v>
      </c>
      <c r="H246" s="882" t="s">
        <v>1016</v>
      </c>
      <c r="I246" s="884" t="s">
        <v>1017</v>
      </c>
      <c r="J246" s="888" t="s">
        <v>210</v>
      </c>
      <c r="K246" s="889"/>
      <c r="L246" s="890" t="s">
        <v>215</v>
      </c>
      <c r="M246" s="891"/>
      <c r="N246" s="892">
        <f>IF(L246&lt;&gt;"Fully Implemented", -1*E246, 0)</f>
        <v>-3</v>
      </c>
    </row>
    <row r="247" spans="1:18" ht="32" x14ac:dyDescent="0.2">
      <c r="A247" s="893" t="s">
        <v>1012</v>
      </c>
      <c r="B247" s="894" t="s">
        <v>1018</v>
      </c>
      <c r="C247" s="895" t="s">
        <v>1019</v>
      </c>
      <c r="D247" s="896" t="s">
        <v>1020</v>
      </c>
      <c r="E247" s="897">
        <v>5</v>
      </c>
      <c r="F247" s="898" t="str">
        <f t="shared" si="3"/>
        <v>NOT POA&amp;Mable</v>
      </c>
      <c r="G247" s="1026" t="s">
        <v>218</v>
      </c>
      <c r="H247" s="893" t="s">
        <v>1021</v>
      </c>
      <c r="I247" s="895" t="s">
        <v>236</v>
      </c>
      <c r="J247" s="899" t="s">
        <v>210</v>
      </c>
      <c r="K247" s="900"/>
      <c r="L247" s="901" t="str">
        <f>IF(AND(L248="Fully Implemented", L249="Fully Implemented", L250="Fully Implemented", L251="Fully Implemented"), "Fully Implemented", "")</f>
        <v/>
      </c>
      <c r="M247" s="902"/>
      <c r="N247" s="903">
        <f>IF(AND(L248="Fully Implemented", L249="Fully Implemented", L250="Fully Implemented",L251="Fully Implemented"), 0, -1*E247)</f>
        <v>-5</v>
      </c>
    </row>
    <row r="248" spans="1:18" ht="16" x14ac:dyDescent="0.2">
      <c r="A248" s="904" t="s">
        <v>1012</v>
      </c>
      <c r="B248" s="905" t="s">
        <v>1022</v>
      </c>
      <c r="C248" s="906" t="s">
        <v>1023</v>
      </c>
      <c r="D248" s="907" t="s">
        <v>1020</v>
      </c>
      <c r="E248" s="908"/>
      <c r="F248" s="909" t="str">
        <f t="shared" si="3"/>
        <v/>
      </c>
      <c r="G248" s="1027" t="s">
        <v>218</v>
      </c>
      <c r="H248" s="904"/>
      <c r="I248" s="906" t="s">
        <v>1024</v>
      </c>
      <c r="J248" s="910"/>
      <c r="K248" s="911"/>
      <c r="L248" s="912" t="s">
        <v>215</v>
      </c>
      <c r="M248" s="913"/>
      <c r="N248" s="914"/>
      <c r="R248" s="109">
        <f>IF(N248=0, E248, 0)</f>
        <v>0</v>
      </c>
    </row>
    <row r="249" spans="1:18" ht="32" x14ac:dyDescent="0.2">
      <c r="A249" s="904" t="s">
        <v>1012</v>
      </c>
      <c r="B249" s="905" t="s">
        <v>1025</v>
      </c>
      <c r="C249" s="906" t="s">
        <v>1026</v>
      </c>
      <c r="D249" s="907" t="s">
        <v>1020</v>
      </c>
      <c r="E249" s="908"/>
      <c r="F249" s="909" t="str">
        <f t="shared" si="3"/>
        <v/>
      </c>
      <c r="G249" s="1027" t="s">
        <v>218</v>
      </c>
      <c r="H249" s="904"/>
      <c r="I249" s="906" t="s">
        <v>1027</v>
      </c>
      <c r="J249" s="910"/>
      <c r="K249" s="911"/>
      <c r="L249" s="912" t="s">
        <v>215</v>
      </c>
      <c r="M249" s="913"/>
      <c r="N249" s="914"/>
    </row>
    <row r="250" spans="1:18" ht="32" x14ac:dyDescent="0.2">
      <c r="A250" s="904" t="s">
        <v>1012</v>
      </c>
      <c r="B250" s="905" t="s">
        <v>1028</v>
      </c>
      <c r="C250" s="906" t="s">
        <v>1029</v>
      </c>
      <c r="D250" s="907" t="s">
        <v>1020</v>
      </c>
      <c r="E250" s="908"/>
      <c r="F250" s="909" t="str">
        <f t="shared" si="3"/>
        <v/>
      </c>
      <c r="G250" s="1027" t="s">
        <v>218</v>
      </c>
      <c r="H250" s="904"/>
      <c r="I250" s="906" t="s">
        <v>1030</v>
      </c>
      <c r="J250" s="910"/>
      <c r="K250" s="911"/>
      <c r="L250" s="912" t="s">
        <v>215</v>
      </c>
      <c r="M250" s="913"/>
      <c r="N250" s="914"/>
    </row>
    <row r="251" spans="1:18" ht="33" thickBot="1" x14ac:dyDescent="0.25">
      <c r="A251" s="915" t="s">
        <v>1012</v>
      </c>
      <c r="B251" s="916" t="s">
        <v>1031</v>
      </c>
      <c r="C251" s="917" t="s">
        <v>1032</v>
      </c>
      <c r="D251" s="918" t="s">
        <v>1020</v>
      </c>
      <c r="E251" s="919"/>
      <c r="F251" s="920" t="str">
        <f t="shared" si="3"/>
        <v/>
      </c>
      <c r="G251" s="1028" t="s">
        <v>218</v>
      </c>
      <c r="H251" s="915"/>
      <c r="I251" s="917" t="s">
        <v>1033</v>
      </c>
      <c r="J251" s="921"/>
      <c r="K251" s="922"/>
      <c r="L251" s="923" t="s">
        <v>215</v>
      </c>
      <c r="M251" s="924"/>
      <c r="N251" s="925"/>
      <c r="R251" s="109">
        <f>IF(N251=0, E251, 0)</f>
        <v>0</v>
      </c>
    </row>
    <row r="252" spans="1:18" ht="33" thickBot="1" x14ac:dyDescent="0.25">
      <c r="A252" s="882" t="s">
        <v>1012</v>
      </c>
      <c r="B252" s="883" t="s">
        <v>1034</v>
      </c>
      <c r="C252" s="884" t="s">
        <v>1035</v>
      </c>
      <c r="D252" s="885" t="s">
        <v>1036</v>
      </c>
      <c r="E252" s="886">
        <v>1</v>
      </c>
      <c r="F252" s="887" t="str">
        <f t="shared" si="3"/>
        <v>POA&amp;Mable</v>
      </c>
      <c r="G252" s="1025" t="s">
        <v>213</v>
      </c>
      <c r="H252" s="882" t="s">
        <v>1037</v>
      </c>
      <c r="I252" s="884" t="s">
        <v>1038</v>
      </c>
      <c r="J252" s="888" t="s">
        <v>210</v>
      </c>
      <c r="K252" s="889"/>
      <c r="L252" s="890" t="s">
        <v>215</v>
      </c>
      <c r="M252" s="891"/>
      <c r="N252" s="892">
        <f>IF(L252&lt;&gt;"Fully Implemented", -1*E252, 0)</f>
        <v>-1</v>
      </c>
    </row>
    <row r="253" spans="1:18" ht="49" thickBot="1" x14ac:dyDescent="0.25">
      <c r="A253" s="882" t="s">
        <v>1012</v>
      </c>
      <c r="B253" s="883" t="s">
        <v>1039</v>
      </c>
      <c r="C253" s="884" t="s">
        <v>1040</v>
      </c>
      <c r="D253" s="885" t="s">
        <v>1041</v>
      </c>
      <c r="E253" s="886">
        <v>3</v>
      </c>
      <c r="F253" s="887" t="str">
        <f t="shared" si="3"/>
        <v>NOT POA&amp;Mable</v>
      </c>
      <c r="G253" s="1025" t="s">
        <v>213</v>
      </c>
      <c r="H253" s="882" t="s">
        <v>1042</v>
      </c>
      <c r="I253" s="884" t="s">
        <v>1043</v>
      </c>
      <c r="J253" s="888" t="s">
        <v>210</v>
      </c>
      <c r="K253" s="889"/>
      <c r="L253" s="890" t="s">
        <v>215</v>
      </c>
      <c r="M253" s="891"/>
      <c r="N253" s="892">
        <f>IF(L253&lt;&gt;"Fully Implemented", -1*E253, 0)</f>
        <v>-3</v>
      </c>
    </row>
    <row r="254" spans="1:18" ht="64" x14ac:dyDescent="0.2">
      <c r="A254" s="893" t="s">
        <v>1012</v>
      </c>
      <c r="B254" s="894" t="s">
        <v>1044</v>
      </c>
      <c r="C254" s="895" t="s">
        <v>1045</v>
      </c>
      <c r="D254" s="896" t="s">
        <v>1046</v>
      </c>
      <c r="E254" s="897">
        <v>5</v>
      </c>
      <c r="F254" s="898" t="str">
        <f t="shared" si="3"/>
        <v>NOT POA&amp;Mable</v>
      </c>
      <c r="G254" s="1026" t="s">
        <v>218</v>
      </c>
      <c r="H254" s="893" t="s">
        <v>1047</v>
      </c>
      <c r="I254" s="895" t="s">
        <v>236</v>
      </c>
      <c r="J254" s="899" t="s">
        <v>210</v>
      </c>
      <c r="K254" s="926"/>
      <c r="L254" s="901" t="str">
        <f>IF(AND(L255="Fully Implemented", L256="Fully Implemented"), "Fully Implemented", "")</f>
        <v/>
      </c>
      <c r="M254" s="902"/>
      <c r="N254" s="903">
        <f>IF(AND(L255="Fully Implemented", L256="Fully Implemented"), 0, -1*E254)</f>
        <v>-5</v>
      </c>
      <c r="R254" s="109">
        <f>IF(N254=0, E254, 0)</f>
        <v>0</v>
      </c>
    </row>
    <row r="255" spans="1:18" ht="32" x14ac:dyDescent="0.2">
      <c r="A255" s="904" t="s">
        <v>1012</v>
      </c>
      <c r="B255" s="905" t="s">
        <v>1048</v>
      </c>
      <c r="C255" s="906" t="s">
        <v>1049</v>
      </c>
      <c r="D255" s="907" t="s">
        <v>1046</v>
      </c>
      <c r="E255" s="908"/>
      <c r="F255" s="909" t="str">
        <f t="shared" si="3"/>
        <v/>
      </c>
      <c r="G255" s="1027" t="s">
        <v>218</v>
      </c>
      <c r="H255" s="904"/>
      <c r="I255" s="906" t="s">
        <v>1050</v>
      </c>
      <c r="J255" s="910"/>
      <c r="K255" s="911"/>
      <c r="L255" s="912" t="s">
        <v>215</v>
      </c>
      <c r="M255" s="913"/>
      <c r="N255" s="914"/>
    </row>
    <row r="256" spans="1:18" ht="49" thickBot="1" x14ac:dyDescent="0.25">
      <c r="A256" s="915" t="s">
        <v>1012</v>
      </c>
      <c r="B256" s="916" t="s">
        <v>1051</v>
      </c>
      <c r="C256" s="917" t="s">
        <v>1052</v>
      </c>
      <c r="D256" s="918" t="s">
        <v>1046</v>
      </c>
      <c r="E256" s="919"/>
      <c r="F256" s="920" t="str">
        <f t="shared" si="3"/>
        <v/>
      </c>
      <c r="G256" s="1028" t="s">
        <v>218</v>
      </c>
      <c r="H256" s="915"/>
      <c r="I256" s="917" t="s">
        <v>1053</v>
      </c>
      <c r="J256" s="921"/>
      <c r="K256" s="922"/>
      <c r="L256" s="923" t="s">
        <v>215</v>
      </c>
      <c r="M256" s="924"/>
      <c r="N256" s="925"/>
    </row>
    <row r="257" spans="1:18" ht="33" thickBot="1" x14ac:dyDescent="0.25">
      <c r="A257" s="927" t="s">
        <v>1012</v>
      </c>
      <c r="B257" s="928" t="s">
        <v>1054</v>
      </c>
      <c r="C257" s="929" t="s">
        <v>1055</v>
      </c>
      <c r="D257" s="930" t="s">
        <v>1056</v>
      </c>
      <c r="E257" s="931">
        <v>1</v>
      </c>
      <c r="F257" s="932" t="str">
        <f t="shared" si="3"/>
        <v>POA&amp;Mable</v>
      </c>
      <c r="G257" s="1029" t="s">
        <v>213</v>
      </c>
      <c r="H257" s="927" t="s">
        <v>1057</v>
      </c>
      <c r="I257" s="929" t="s">
        <v>1058</v>
      </c>
      <c r="J257" s="933" t="s">
        <v>210</v>
      </c>
      <c r="K257" s="934"/>
      <c r="L257" s="935" t="s">
        <v>215</v>
      </c>
      <c r="M257" s="936"/>
      <c r="N257" s="937">
        <f>IF(L257&lt;&gt;"Fully Implemented", -1*E257, 0)</f>
        <v>-1</v>
      </c>
      <c r="R257" s="109">
        <f>IF(N257=0, E257, 0)</f>
        <v>0</v>
      </c>
    </row>
    <row r="258" spans="1:18" ht="32" x14ac:dyDescent="0.2">
      <c r="A258" s="822" t="s">
        <v>1059</v>
      </c>
      <c r="B258" s="823" t="s">
        <v>1060</v>
      </c>
      <c r="C258" s="823" t="s">
        <v>1061</v>
      </c>
      <c r="D258" s="824" t="s">
        <v>1062</v>
      </c>
      <c r="E258" s="824">
        <v>3</v>
      </c>
      <c r="F258" s="824" t="str">
        <f t="shared" si="3"/>
        <v>NOT POA&amp;Mable</v>
      </c>
      <c r="G258" s="1030" t="s">
        <v>213</v>
      </c>
      <c r="H258" s="823" t="s">
        <v>1063</v>
      </c>
      <c r="I258" s="823" t="s">
        <v>236</v>
      </c>
      <c r="J258" s="825" t="s">
        <v>1064</v>
      </c>
      <c r="K258" s="826"/>
      <c r="L258" s="827" t="str">
        <f>IF(AND(L259="Fully Implemented", L260="Fully Implemented", L261="Fully Implemented", L262="Fully Implemented"), "Fully Implemented", "")</f>
        <v/>
      </c>
      <c r="M258" s="828"/>
      <c r="N258" s="829">
        <f>IF(AND(L259="Fully Implemented", L260="Fully Implemented", L261="Fully Implemented",L262="Fully Implemented"), 0, -1*E258)</f>
        <v>-3</v>
      </c>
    </row>
    <row r="259" spans="1:18" ht="16" x14ac:dyDescent="0.2">
      <c r="A259" s="830" t="s">
        <v>1059</v>
      </c>
      <c r="B259" s="831" t="s">
        <v>1065</v>
      </c>
      <c r="C259" s="831" t="s">
        <v>1066</v>
      </c>
      <c r="D259" s="832" t="s">
        <v>1062</v>
      </c>
      <c r="E259" s="832"/>
      <c r="F259" s="832" t="str">
        <f t="shared" si="3"/>
        <v/>
      </c>
      <c r="G259" s="1031" t="s">
        <v>213</v>
      </c>
      <c r="H259" s="831"/>
      <c r="I259" s="831" t="s">
        <v>1067</v>
      </c>
      <c r="J259" s="833"/>
      <c r="K259" s="833"/>
      <c r="L259" s="834" t="s">
        <v>215</v>
      </c>
      <c r="M259" s="835"/>
      <c r="N259" s="836"/>
    </row>
    <row r="260" spans="1:18" ht="16" x14ac:dyDescent="0.2">
      <c r="A260" s="830" t="s">
        <v>1059</v>
      </c>
      <c r="B260" s="831" t="s">
        <v>1068</v>
      </c>
      <c r="C260" s="831" t="s">
        <v>1069</v>
      </c>
      <c r="D260" s="832" t="s">
        <v>1062</v>
      </c>
      <c r="E260" s="832"/>
      <c r="F260" s="832" t="str">
        <f t="shared" si="3"/>
        <v/>
      </c>
      <c r="G260" s="1031" t="s">
        <v>213</v>
      </c>
      <c r="H260" s="831"/>
      <c r="I260" s="831" t="s">
        <v>1070</v>
      </c>
      <c r="J260" s="833"/>
      <c r="K260" s="833"/>
      <c r="L260" s="834" t="s">
        <v>215</v>
      </c>
      <c r="M260" s="835"/>
      <c r="N260" s="836"/>
    </row>
    <row r="261" spans="1:18" ht="16" x14ac:dyDescent="0.2">
      <c r="A261" s="830" t="s">
        <v>1059</v>
      </c>
      <c r="B261" s="831" t="s">
        <v>1071</v>
      </c>
      <c r="C261" s="831" t="s">
        <v>1072</v>
      </c>
      <c r="D261" s="832" t="s">
        <v>1062</v>
      </c>
      <c r="E261" s="832"/>
      <c r="F261" s="832" t="str">
        <f t="shared" si="3"/>
        <v/>
      </c>
      <c r="G261" s="1031" t="s">
        <v>213</v>
      </c>
      <c r="H261" s="831"/>
      <c r="I261" s="831" t="s">
        <v>1073</v>
      </c>
      <c r="J261" s="833"/>
      <c r="K261" s="833"/>
      <c r="L261" s="834" t="s">
        <v>215</v>
      </c>
      <c r="M261" s="835"/>
      <c r="N261" s="836"/>
      <c r="R261" s="109">
        <f>IF(N261=0, E261, 0)</f>
        <v>0</v>
      </c>
    </row>
    <row r="262" spans="1:18" ht="17" thickBot="1" x14ac:dyDescent="0.25">
      <c r="A262" s="837" t="s">
        <v>1059</v>
      </c>
      <c r="B262" s="838" t="s">
        <v>1074</v>
      </c>
      <c r="C262" s="838" t="s">
        <v>1075</v>
      </c>
      <c r="D262" s="839" t="s">
        <v>1062</v>
      </c>
      <c r="E262" s="839"/>
      <c r="F262" s="839" t="str">
        <f t="shared" si="3"/>
        <v/>
      </c>
      <c r="G262" s="1032" t="s">
        <v>213</v>
      </c>
      <c r="H262" s="838"/>
      <c r="I262" s="838" t="s">
        <v>1076</v>
      </c>
      <c r="J262" s="840"/>
      <c r="K262" s="840"/>
      <c r="L262" s="841" t="s">
        <v>215</v>
      </c>
      <c r="M262" s="842"/>
      <c r="N262" s="843"/>
    </row>
    <row r="263" spans="1:18" ht="33" thickBot="1" x14ac:dyDescent="0.25">
      <c r="A263" s="844" t="s">
        <v>1059</v>
      </c>
      <c r="B263" s="845" t="s">
        <v>1077</v>
      </c>
      <c r="C263" s="846" t="s">
        <v>1078</v>
      </c>
      <c r="D263" s="847" t="s">
        <v>1079</v>
      </c>
      <c r="E263" s="848">
        <v>3</v>
      </c>
      <c r="F263" s="849" t="str">
        <f t="shared" si="3"/>
        <v>NOT POA&amp;Mable</v>
      </c>
      <c r="G263" s="1033" t="s">
        <v>218</v>
      </c>
      <c r="H263" s="844" t="s">
        <v>1080</v>
      </c>
      <c r="I263" s="846" t="s">
        <v>1081</v>
      </c>
      <c r="J263" s="850" t="s">
        <v>1064</v>
      </c>
      <c r="K263" s="851"/>
      <c r="L263" s="852" t="s">
        <v>215</v>
      </c>
      <c r="M263" s="853"/>
      <c r="N263" s="854">
        <f>IF(L263&lt;&gt;"Fully Implemented", -1*E263, 0)</f>
        <v>-3</v>
      </c>
    </row>
    <row r="264" spans="1:18" ht="64" x14ac:dyDescent="0.2">
      <c r="A264" s="822" t="s">
        <v>1059</v>
      </c>
      <c r="B264" s="823" t="s">
        <v>1082</v>
      </c>
      <c r="C264" s="855" t="s">
        <v>1083</v>
      </c>
      <c r="D264" s="856" t="s">
        <v>1084</v>
      </c>
      <c r="E264" s="824">
        <v>5</v>
      </c>
      <c r="F264" s="857" t="str">
        <f t="shared" si="3"/>
        <v>NOT POA&amp;Mable</v>
      </c>
      <c r="G264" s="1034" t="s">
        <v>213</v>
      </c>
      <c r="H264" s="822" t="s">
        <v>1085</v>
      </c>
      <c r="I264" s="855" t="s">
        <v>236</v>
      </c>
      <c r="J264" s="858" t="s">
        <v>1086</v>
      </c>
      <c r="K264" s="859"/>
      <c r="L264" s="827" t="str">
        <f>IF(AND(L265="Fully Implemented", L266="Fully Implemented"), "Fully Implemented", "")</f>
        <v/>
      </c>
      <c r="M264" s="828"/>
      <c r="N264" s="829">
        <f>IF(AND(L265="Fully Implemented", L266="Fully Implemented"), 0, -1*E264)</f>
        <v>-5</v>
      </c>
    </row>
    <row r="265" spans="1:18" ht="32" x14ac:dyDescent="0.2">
      <c r="A265" s="830" t="s">
        <v>1059</v>
      </c>
      <c r="B265" s="831" t="s">
        <v>1087</v>
      </c>
      <c r="C265" s="860" t="s">
        <v>1088</v>
      </c>
      <c r="D265" s="861" t="s">
        <v>1084</v>
      </c>
      <c r="E265" s="832"/>
      <c r="F265" s="862" t="str">
        <f t="shared" si="3"/>
        <v/>
      </c>
      <c r="G265" s="1035" t="s">
        <v>213</v>
      </c>
      <c r="H265" s="830"/>
      <c r="I265" s="860" t="s">
        <v>1089</v>
      </c>
      <c r="J265" s="863"/>
      <c r="K265" s="864"/>
      <c r="L265" s="834" t="s">
        <v>215</v>
      </c>
      <c r="M265" s="835"/>
      <c r="N265" s="836"/>
      <c r="R265" s="109">
        <f>IF(N265=0, E265, 0)</f>
        <v>0</v>
      </c>
    </row>
    <row r="266" spans="1:18" ht="33" thickBot="1" x14ac:dyDescent="0.25">
      <c r="A266" s="837" t="s">
        <v>1059</v>
      </c>
      <c r="B266" s="838" t="s">
        <v>1090</v>
      </c>
      <c r="C266" s="865" t="s">
        <v>1091</v>
      </c>
      <c r="D266" s="866" t="s">
        <v>1084</v>
      </c>
      <c r="E266" s="839"/>
      <c r="F266" s="867" t="str">
        <f t="shared" si="3"/>
        <v/>
      </c>
      <c r="G266" s="1036" t="s">
        <v>213</v>
      </c>
      <c r="H266" s="837"/>
      <c r="I266" s="865" t="s">
        <v>1092</v>
      </c>
      <c r="J266" s="868"/>
      <c r="K266" s="869"/>
      <c r="L266" s="841" t="s">
        <v>215</v>
      </c>
      <c r="M266" s="842"/>
      <c r="N266" s="843"/>
    </row>
    <row r="267" spans="1:18" ht="32" x14ac:dyDescent="0.2">
      <c r="A267" s="822" t="s">
        <v>1059</v>
      </c>
      <c r="B267" s="823" t="s">
        <v>1093</v>
      </c>
      <c r="C267" s="855" t="s">
        <v>1094</v>
      </c>
      <c r="D267" s="856" t="s">
        <v>1095</v>
      </c>
      <c r="E267" s="824">
        <v>1</v>
      </c>
      <c r="F267" s="857" t="str">
        <f t="shared" si="3"/>
        <v>POA&amp;Mable</v>
      </c>
      <c r="G267" s="1034" t="s">
        <v>213</v>
      </c>
      <c r="H267" s="822" t="s">
        <v>1096</v>
      </c>
      <c r="I267" s="855" t="s">
        <v>236</v>
      </c>
      <c r="J267" s="870" t="s">
        <v>210</v>
      </c>
      <c r="K267" s="871"/>
      <c r="L267" s="827" t="str">
        <f>IF(AND(L268="Fully Implemented", L269="Fully Implemented"), "Fully Implemented", "")</f>
        <v/>
      </c>
      <c r="M267" s="828"/>
      <c r="N267" s="829">
        <f>IF(AND(L268="Fully Implemented", L269="Fully Implemented"), 0, -1*E267)</f>
        <v>-1</v>
      </c>
    </row>
    <row r="268" spans="1:18" ht="16" x14ac:dyDescent="0.2">
      <c r="A268" s="830" t="s">
        <v>1059</v>
      </c>
      <c r="B268" s="831" t="s">
        <v>1097</v>
      </c>
      <c r="C268" s="860" t="s">
        <v>1098</v>
      </c>
      <c r="D268" s="861" t="s">
        <v>1095</v>
      </c>
      <c r="E268" s="832"/>
      <c r="F268" s="862" t="str">
        <f t="shared" si="3"/>
        <v/>
      </c>
      <c r="G268" s="1035" t="s">
        <v>213</v>
      </c>
      <c r="H268" s="830"/>
      <c r="I268" s="860" t="s">
        <v>1099</v>
      </c>
      <c r="J268" s="863"/>
      <c r="K268" s="864"/>
      <c r="L268" s="834" t="s">
        <v>215</v>
      </c>
      <c r="M268" s="835"/>
      <c r="N268" s="836"/>
    </row>
    <row r="269" spans="1:18" ht="17" thickBot="1" x14ac:dyDescent="0.25">
      <c r="A269" s="837" t="s">
        <v>1059</v>
      </c>
      <c r="B269" s="838" t="s">
        <v>1100</v>
      </c>
      <c r="C269" s="865" t="s">
        <v>1101</v>
      </c>
      <c r="D269" s="866" t="s">
        <v>1095</v>
      </c>
      <c r="E269" s="839"/>
      <c r="F269" s="867" t="str">
        <f t="shared" si="3"/>
        <v/>
      </c>
      <c r="G269" s="1036" t="s">
        <v>213</v>
      </c>
      <c r="H269" s="837"/>
      <c r="I269" s="865" t="s">
        <v>1102</v>
      </c>
      <c r="J269" s="868"/>
      <c r="K269" s="869"/>
      <c r="L269" s="841" t="s">
        <v>215</v>
      </c>
      <c r="M269" s="842"/>
      <c r="N269" s="843"/>
    </row>
    <row r="270" spans="1:18" ht="48" x14ac:dyDescent="0.2">
      <c r="A270" s="822" t="s">
        <v>1059</v>
      </c>
      <c r="B270" s="823" t="s">
        <v>1103</v>
      </c>
      <c r="C270" s="855" t="s">
        <v>1104</v>
      </c>
      <c r="D270" s="856" t="s">
        <v>1105</v>
      </c>
      <c r="E270" s="824">
        <v>1</v>
      </c>
      <c r="F270" s="857" t="str">
        <f t="shared" si="3"/>
        <v>POA&amp;Mable</v>
      </c>
      <c r="G270" s="1034" t="s">
        <v>213</v>
      </c>
      <c r="H270" s="822" t="s">
        <v>1106</v>
      </c>
      <c r="I270" s="855" t="s">
        <v>236</v>
      </c>
      <c r="J270" s="870" t="s">
        <v>210</v>
      </c>
      <c r="K270" s="871"/>
      <c r="L270" s="827" t="str">
        <f>IF(AND(L271="Fully Implemented", L272="Fully Implemented"), "Fully Implemented", "")</f>
        <v/>
      </c>
      <c r="M270" s="828"/>
      <c r="N270" s="829">
        <f>IF(AND(L271="Fully Implemented", L272="Fully Implemented"), 0, -1*E270)</f>
        <v>-1</v>
      </c>
    </row>
    <row r="271" spans="1:18" ht="16" x14ac:dyDescent="0.2">
      <c r="A271" s="830" t="s">
        <v>1059</v>
      </c>
      <c r="B271" s="831" t="s">
        <v>1107</v>
      </c>
      <c r="C271" s="860" t="s">
        <v>1108</v>
      </c>
      <c r="D271" s="861" t="s">
        <v>1105</v>
      </c>
      <c r="E271" s="832"/>
      <c r="F271" s="862" t="str">
        <f t="shared" si="3"/>
        <v/>
      </c>
      <c r="G271" s="1035" t="s">
        <v>213</v>
      </c>
      <c r="H271" s="830"/>
      <c r="I271" s="860" t="s">
        <v>1109</v>
      </c>
      <c r="J271" s="863"/>
      <c r="K271" s="864"/>
      <c r="L271" s="834" t="s">
        <v>215</v>
      </c>
      <c r="M271" s="835"/>
      <c r="N271" s="836"/>
    </row>
    <row r="272" spans="1:18" ht="33" thickBot="1" x14ac:dyDescent="0.25">
      <c r="A272" s="837" t="s">
        <v>1059</v>
      </c>
      <c r="B272" s="838" t="s">
        <v>1110</v>
      </c>
      <c r="C272" s="865" t="s">
        <v>1111</v>
      </c>
      <c r="D272" s="866" t="s">
        <v>1105</v>
      </c>
      <c r="E272" s="839"/>
      <c r="F272" s="867" t="str">
        <f t="shared" si="3"/>
        <v/>
      </c>
      <c r="G272" s="1036" t="s">
        <v>213</v>
      </c>
      <c r="H272" s="837"/>
      <c r="I272" s="865" t="s">
        <v>1112</v>
      </c>
      <c r="J272" s="868"/>
      <c r="K272" s="869"/>
      <c r="L272" s="841" t="s">
        <v>215</v>
      </c>
      <c r="M272" s="842"/>
      <c r="N272" s="843"/>
    </row>
    <row r="273" spans="1:18" ht="64" x14ac:dyDescent="0.2">
      <c r="A273" s="822" t="s">
        <v>1059</v>
      </c>
      <c r="B273" s="823" t="s">
        <v>1113</v>
      </c>
      <c r="C273" s="855" t="s">
        <v>1114</v>
      </c>
      <c r="D273" s="856" t="s">
        <v>1115</v>
      </c>
      <c r="E273" s="824">
        <v>1</v>
      </c>
      <c r="F273" s="857" t="str">
        <f t="shared" si="3"/>
        <v>POA&amp;Mable</v>
      </c>
      <c r="G273" s="1034" t="s">
        <v>213</v>
      </c>
      <c r="H273" s="822" t="s">
        <v>1116</v>
      </c>
      <c r="I273" s="855" t="s">
        <v>1117</v>
      </c>
      <c r="J273" s="870" t="s">
        <v>210</v>
      </c>
      <c r="K273" s="872"/>
      <c r="L273" s="873" t="s">
        <v>215</v>
      </c>
      <c r="M273" s="828"/>
      <c r="N273" s="829">
        <f>IF(L273&lt;&gt;"Fully Implemented", -1*E273, 0)</f>
        <v>-1</v>
      </c>
    </row>
    <row r="274" spans="1:18" ht="32" x14ac:dyDescent="0.2">
      <c r="A274" s="830" t="s">
        <v>1059</v>
      </c>
      <c r="B274" s="831" t="s">
        <v>1118</v>
      </c>
      <c r="C274" s="860" t="s">
        <v>1119</v>
      </c>
      <c r="D274" s="861" t="s">
        <v>1120</v>
      </c>
      <c r="E274" s="832">
        <v>5</v>
      </c>
      <c r="F274" s="862" t="str">
        <f t="shared" si="3"/>
        <v>NOT POA&amp;Mable</v>
      </c>
      <c r="G274" s="1035" t="s">
        <v>213</v>
      </c>
      <c r="H274" s="830" t="s">
        <v>1121</v>
      </c>
      <c r="I274" s="860" t="s">
        <v>1122</v>
      </c>
      <c r="J274" s="874" t="s">
        <v>210</v>
      </c>
      <c r="K274" s="875"/>
      <c r="L274" s="834" t="s">
        <v>215</v>
      </c>
      <c r="M274" s="876"/>
      <c r="N274" s="877">
        <f>IF(L274&lt;&gt;"Fully Implemented", -1*E274, 0)</f>
        <v>-5</v>
      </c>
    </row>
    <row r="275" spans="1:18" ht="32" x14ac:dyDescent="0.2">
      <c r="A275" s="830" t="s">
        <v>1059</v>
      </c>
      <c r="B275" s="831" t="s">
        <v>1123</v>
      </c>
      <c r="C275" s="860" t="s">
        <v>1124</v>
      </c>
      <c r="D275" s="861" t="s">
        <v>1125</v>
      </c>
      <c r="E275" s="832">
        <v>3</v>
      </c>
      <c r="F275" s="862" t="str">
        <f t="shared" si="3"/>
        <v>NOT POA&amp;Mable</v>
      </c>
      <c r="G275" s="1035" t="s">
        <v>213</v>
      </c>
      <c r="H275" s="830" t="s">
        <v>1126</v>
      </c>
      <c r="I275" s="860" t="s">
        <v>1127</v>
      </c>
      <c r="J275" s="874" t="s">
        <v>210</v>
      </c>
      <c r="K275" s="875"/>
      <c r="L275" s="834" t="s">
        <v>215</v>
      </c>
      <c r="M275" s="876"/>
      <c r="N275" s="877">
        <f>IF(L275&lt;&gt;"Fully Implemented", -1*E275, 0)</f>
        <v>-3</v>
      </c>
    </row>
    <row r="276" spans="1:18" ht="33" thickBot="1" x14ac:dyDescent="0.25">
      <c r="A276" s="837" t="s">
        <v>1059</v>
      </c>
      <c r="B276" s="838" t="s">
        <v>1128</v>
      </c>
      <c r="C276" s="865" t="s">
        <v>1129</v>
      </c>
      <c r="D276" s="866" t="s">
        <v>1130</v>
      </c>
      <c r="E276" s="839">
        <v>1</v>
      </c>
      <c r="F276" s="867" t="str">
        <f t="shared" si="3"/>
        <v>POA&amp;Mable</v>
      </c>
      <c r="G276" s="1036" t="s">
        <v>213</v>
      </c>
      <c r="H276" s="837" t="s">
        <v>1131</v>
      </c>
      <c r="I276" s="865" t="s">
        <v>1132</v>
      </c>
      <c r="J276" s="878" t="s">
        <v>210</v>
      </c>
      <c r="K276" s="879"/>
      <c r="L276" s="841" t="s">
        <v>215</v>
      </c>
      <c r="M276" s="880"/>
      <c r="N276" s="881">
        <f>IF(L276&lt;&gt;"Fully Implemented", -1*E276, 0)</f>
        <v>-1</v>
      </c>
    </row>
    <row r="277" spans="1:18" ht="33" thickBot="1" x14ac:dyDescent="0.25">
      <c r="A277" s="748" t="s">
        <v>1133</v>
      </c>
      <c r="B277" s="749" t="s">
        <v>1134</v>
      </c>
      <c r="C277" s="750" t="s">
        <v>1135</v>
      </c>
      <c r="D277" s="751" t="s">
        <v>1136</v>
      </c>
      <c r="E277" s="752">
        <v>3</v>
      </c>
      <c r="F277" s="753" t="str">
        <f t="shared" si="3"/>
        <v>NOT POA&amp;Mable</v>
      </c>
      <c r="G277" s="1037" t="s">
        <v>213</v>
      </c>
      <c r="H277" s="748" t="s">
        <v>1137</v>
      </c>
      <c r="I277" s="750" t="s">
        <v>1138</v>
      </c>
      <c r="J277" s="754" t="s">
        <v>210</v>
      </c>
      <c r="K277" s="755"/>
      <c r="L277" s="756" t="s">
        <v>215</v>
      </c>
      <c r="M277" s="757"/>
      <c r="N277" s="758">
        <f>IF(L277&lt;&gt;"Fully Implemented", -1*E277, 0)</f>
        <v>-3</v>
      </c>
    </row>
    <row r="278" spans="1:18" ht="48" x14ac:dyDescent="0.2">
      <c r="A278" s="759" t="s">
        <v>1133</v>
      </c>
      <c r="B278" s="760" t="s">
        <v>1139</v>
      </c>
      <c r="C278" s="761" t="s">
        <v>1140</v>
      </c>
      <c r="D278" s="762" t="s">
        <v>1141</v>
      </c>
      <c r="E278" s="763">
        <v>5</v>
      </c>
      <c r="F278" s="764" t="str">
        <f t="shared" si="3"/>
        <v>NOT POA&amp;Mable</v>
      </c>
      <c r="G278" s="1002" t="s">
        <v>213</v>
      </c>
      <c r="H278" s="759" t="s">
        <v>1142</v>
      </c>
      <c r="I278" s="761" t="s">
        <v>236</v>
      </c>
      <c r="J278" s="765" t="s">
        <v>210</v>
      </c>
      <c r="K278" s="766"/>
      <c r="L278" s="767" t="str">
        <f>IF(AND(L279="Fully Implemented", L280="Fully Implemented", L281="Fully Implemented"), "Fully Implemented", "")</f>
        <v/>
      </c>
      <c r="M278" s="768"/>
      <c r="N278" s="769">
        <f>IF(AND(L279="Fully Implemented", L280="Fully Implemented", L281="Fully Implemented"), 0, -1*E278)</f>
        <v>-5</v>
      </c>
    </row>
    <row r="279" spans="1:18" ht="48" x14ac:dyDescent="0.2">
      <c r="A279" s="123" t="s">
        <v>1133</v>
      </c>
      <c r="B279" s="124" t="s">
        <v>1143</v>
      </c>
      <c r="C279" s="770" t="s">
        <v>1144</v>
      </c>
      <c r="D279" s="771" t="s">
        <v>1141</v>
      </c>
      <c r="E279" s="772"/>
      <c r="F279" s="773" t="str">
        <f t="shared" si="3"/>
        <v/>
      </c>
      <c r="G279" s="1000" t="s">
        <v>213</v>
      </c>
      <c r="H279" s="123"/>
      <c r="I279" s="770" t="s">
        <v>1145</v>
      </c>
      <c r="J279" s="774"/>
      <c r="K279" s="775"/>
      <c r="L279" s="776" t="s">
        <v>215</v>
      </c>
      <c r="M279" s="777"/>
      <c r="N279" s="778"/>
    </row>
    <row r="280" spans="1:18" ht="32" x14ac:dyDescent="0.2">
      <c r="A280" s="123" t="s">
        <v>1133</v>
      </c>
      <c r="B280" s="124" t="s">
        <v>1146</v>
      </c>
      <c r="C280" s="770" t="s">
        <v>1147</v>
      </c>
      <c r="D280" s="771" t="s">
        <v>1141</v>
      </c>
      <c r="E280" s="772"/>
      <c r="F280" s="773" t="str">
        <f t="shared" si="3"/>
        <v/>
      </c>
      <c r="G280" s="1000" t="s">
        <v>213</v>
      </c>
      <c r="H280" s="123"/>
      <c r="I280" s="770" t="s">
        <v>1148</v>
      </c>
      <c r="J280" s="774"/>
      <c r="K280" s="775"/>
      <c r="L280" s="776" t="s">
        <v>215</v>
      </c>
      <c r="M280" s="777"/>
      <c r="N280" s="778"/>
    </row>
    <row r="281" spans="1:18" ht="33" thickBot="1" x14ac:dyDescent="0.25">
      <c r="A281" s="133" t="s">
        <v>1133</v>
      </c>
      <c r="B281" s="134" t="s">
        <v>1149</v>
      </c>
      <c r="C281" s="779" t="s">
        <v>1150</v>
      </c>
      <c r="D281" s="780" t="s">
        <v>1141</v>
      </c>
      <c r="E281" s="781"/>
      <c r="F281" s="782" t="str">
        <f t="shared" si="3"/>
        <v/>
      </c>
      <c r="G281" s="1001" t="s">
        <v>213</v>
      </c>
      <c r="H281" s="133"/>
      <c r="I281" s="779" t="s">
        <v>1151</v>
      </c>
      <c r="J281" s="783"/>
      <c r="K281" s="784"/>
      <c r="L281" s="785" t="s">
        <v>215</v>
      </c>
      <c r="M281" s="786"/>
      <c r="N281" s="787"/>
      <c r="R281" s="109">
        <f>IF(N281=0, E281, 0)</f>
        <v>0</v>
      </c>
    </row>
    <row r="282" spans="1:18" ht="48" x14ac:dyDescent="0.2">
      <c r="A282" s="691" t="s">
        <v>1152</v>
      </c>
      <c r="B282" s="692" t="s">
        <v>1153</v>
      </c>
      <c r="C282" s="693" t="s">
        <v>1154</v>
      </c>
      <c r="D282" s="694" t="s">
        <v>1155</v>
      </c>
      <c r="E282" s="695">
        <v>5</v>
      </c>
      <c r="F282" s="696" t="str">
        <f t="shared" si="3"/>
        <v>NOT POA&amp;Mable</v>
      </c>
      <c r="G282" s="1038" t="s">
        <v>213</v>
      </c>
      <c r="H282" s="691" t="s">
        <v>1156</v>
      </c>
      <c r="I282" s="693" t="s">
        <v>236</v>
      </c>
      <c r="J282" s="697" t="s">
        <v>210</v>
      </c>
      <c r="K282" s="698"/>
      <c r="L282" s="699" t="str">
        <f>IF(AND(L283="Fully Implemented", L284="Fully Implemented", L285="Fully Implemented", L286="Fully Implemented"), "Fully Implemented", "")</f>
        <v/>
      </c>
      <c r="M282" s="700"/>
      <c r="N282" s="701">
        <f>IF(AND(L283="Fully Implemented", L284="Fully Implemented", L285="Fully Implemented",L286="Fully Implemented"), 0, -1*E282)</f>
        <v>-5</v>
      </c>
    </row>
    <row r="283" spans="1:18" ht="16" x14ac:dyDescent="0.2">
      <c r="A283" s="702" t="s">
        <v>1152</v>
      </c>
      <c r="B283" s="703" t="s">
        <v>1157</v>
      </c>
      <c r="C283" s="704" t="s">
        <v>1158</v>
      </c>
      <c r="D283" s="705" t="s">
        <v>1155</v>
      </c>
      <c r="E283" s="706"/>
      <c r="F283" s="707" t="str">
        <f t="shared" si="3"/>
        <v/>
      </c>
      <c r="G283" s="1039" t="s">
        <v>213</v>
      </c>
      <c r="H283" s="702"/>
      <c r="I283" s="704" t="s">
        <v>1159</v>
      </c>
      <c r="J283" s="708"/>
      <c r="K283" s="709"/>
      <c r="L283" s="710" t="s">
        <v>215</v>
      </c>
      <c r="M283" s="711"/>
      <c r="N283" s="712"/>
    </row>
    <row r="284" spans="1:18" ht="32" x14ac:dyDescent="0.2">
      <c r="A284" s="702" t="s">
        <v>1152</v>
      </c>
      <c r="B284" s="703" t="s">
        <v>1160</v>
      </c>
      <c r="C284" s="704" t="s">
        <v>1161</v>
      </c>
      <c r="D284" s="705" t="s">
        <v>1155</v>
      </c>
      <c r="E284" s="706"/>
      <c r="F284" s="707" t="str">
        <f t="shared" si="3"/>
        <v/>
      </c>
      <c r="G284" s="1039" t="s">
        <v>213</v>
      </c>
      <c r="H284" s="702"/>
      <c r="I284" s="704" t="s">
        <v>1162</v>
      </c>
      <c r="J284" s="708"/>
      <c r="K284" s="709"/>
      <c r="L284" s="710" t="s">
        <v>215</v>
      </c>
      <c r="M284" s="711"/>
      <c r="N284" s="712"/>
    </row>
    <row r="285" spans="1:18" ht="32" x14ac:dyDescent="0.2">
      <c r="A285" s="702" t="s">
        <v>1152</v>
      </c>
      <c r="B285" s="703" t="s">
        <v>1163</v>
      </c>
      <c r="C285" s="704" t="s">
        <v>1164</v>
      </c>
      <c r="D285" s="705" t="s">
        <v>1155</v>
      </c>
      <c r="E285" s="706"/>
      <c r="F285" s="707" t="str">
        <f t="shared" si="3"/>
        <v/>
      </c>
      <c r="G285" s="1039" t="s">
        <v>213</v>
      </c>
      <c r="H285" s="702"/>
      <c r="I285" s="704" t="s">
        <v>1165</v>
      </c>
      <c r="J285" s="708"/>
      <c r="K285" s="709"/>
      <c r="L285" s="710" t="s">
        <v>215</v>
      </c>
      <c r="M285" s="711"/>
      <c r="N285" s="712"/>
      <c r="R285" s="109">
        <f>IF(N285=0, E285, 0)</f>
        <v>0</v>
      </c>
    </row>
    <row r="286" spans="1:18" ht="33" thickBot="1" x14ac:dyDescent="0.25">
      <c r="A286" s="713" t="s">
        <v>1152</v>
      </c>
      <c r="B286" s="714" t="s">
        <v>1166</v>
      </c>
      <c r="C286" s="715" t="s">
        <v>1167</v>
      </c>
      <c r="D286" s="716" t="s">
        <v>1155</v>
      </c>
      <c r="E286" s="717"/>
      <c r="F286" s="718" t="str">
        <f t="shared" si="3"/>
        <v/>
      </c>
      <c r="G286" s="1040" t="s">
        <v>213</v>
      </c>
      <c r="H286" s="713"/>
      <c r="I286" s="715" t="s">
        <v>1168</v>
      </c>
      <c r="J286" s="719"/>
      <c r="K286" s="720"/>
      <c r="L286" s="721" t="s">
        <v>215</v>
      </c>
      <c r="M286" s="722"/>
      <c r="N286" s="723"/>
      <c r="R286" s="109">
        <f>IF(N286=0, E286, 0)</f>
        <v>0</v>
      </c>
    </row>
    <row r="287" spans="1:18" ht="32" x14ac:dyDescent="0.2">
      <c r="A287" s="691" t="s">
        <v>1152</v>
      </c>
      <c r="B287" s="692" t="s">
        <v>1169</v>
      </c>
      <c r="C287" s="693" t="s">
        <v>1170</v>
      </c>
      <c r="D287" s="694" t="s">
        <v>1171</v>
      </c>
      <c r="E287" s="695">
        <v>5</v>
      </c>
      <c r="F287" s="696" t="str">
        <f t="shared" si="3"/>
        <v>NOT POA&amp;Mable</v>
      </c>
      <c r="G287" s="1038" t="s">
        <v>213</v>
      </c>
      <c r="H287" s="691" t="s">
        <v>1172</v>
      </c>
      <c r="I287" s="693" t="s">
        <v>236</v>
      </c>
      <c r="J287" s="697" t="s">
        <v>210</v>
      </c>
      <c r="K287" s="724"/>
      <c r="L287" s="699" t="str">
        <f>IF(AND(L288="Fully Implemented", L289="Fully Implemented", L290="Fully Implemented", L291="Fully Implemented"), "Fully Implemented", "")</f>
        <v/>
      </c>
      <c r="M287" s="700"/>
      <c r="N287" s="701">
        <f>IF(AND(L288="Fully Implemented", L289="Fully Implemented", L290="Fully Implemented",L291="Fully Implemented"), 0, -1*E287)</f>
        <v>-5</v>
      </c>
    </row>
    <row r="288" spans="1:18" ht="16" x14ac:dyDescent="0.2">
      <c r="A288" s="702" t="s">
        <v>1152</v>
      </c>
      <c r="B288" s="703" t="s">
        <v>1173</v>
      </c>
      <c r="C288" s="704" t="s">
        <v>1174</v>
      </c>
      <c r="D288" s="705" t="s">
        <v>1171</v>
      </c>
      <c r="E288" s="706"/>
      <c r="F288" s="707" t="str">
        <f t="shared" si="3"/>
        <v/>
      </c>
      <c r="G288" s="1039" t="s">
        <v>213</v>
      </c>
      <c r="H288" s="702"/>
      <c r="I288" s="704" t="s">
        <v>1175</v>
      </c>
      <c r="J288" s="708"/>
      <c r="K288" s="709"/>
      <c r="L288" s="710" t="s">
        <v>215</v>
      </c>
      <c r="M288" s="711"/>
      <c r="N288" s="712"/>
    </row>
    <row r="289" spans="1:18" ht="16" x14ac:dyDescent="0.2">
      <c r="A289" s="702" t="s">
        <v>1152</v>
      </c>
      <c r="B289" s="703" t="s">
        <v>1176</v>
      </c>
      <c r="C289" s="704" t="s">
        <v>1177</v>
      </c>
      <c r="D289" s="705" t="s">
        <v>1171</v>
      </c>
      <c r="E289" s="706"/>
      <c r="F289" s="707" t="str">
        <f t="shared" si="3"/>
        <v/>
      </c>
      <c r="G289" s="1039" t="s">
        <v>213</v>
      </c>
      <c r="H289" s="702"/>
      <c r="I289" s="704" t="s">
        <v>1178</v>
      </c>
      <c r="J289" s="708"/>
      <c r="K289" s="709"/>
      <c r="L289" s="710" t="s">
        <v>215</v>
      </c>
      <c r="M289" s="711"/>
      <c r="N289" s="712"/>
    </row>
    <row r="290" spans="1:18" ht="16" x14ac:dyDescent="0.2">
      <c r="A290" s="702" t="s">
        <v>1152</v>
      </c>
      <c r="B290" s="703" t="s">
        <v>1179</v>
      </c>
      <c r="C290" s="704" t="s">
        <v>1180</v>
      </c>
      <c r="D290" s="705" t="s">
        <v>1171</v>
      </c>
      <c r="E290" s="706"/>
      <c r="F290" s="707" t="str">
        <f t="shared" si="3"/>
        <v/>
      </c>
      <c r="G290" s="1039" t="s">
        <v>213</v>
      </c>
      <c r="H290" s="702"/>
      <c r="I290" s="704" t="s">
        <v>1181</v>
      </c>
      <c r="J290" s="708"/>
      <c r="K290" s="709"/>
      <c r="L290" s="710" t="s">
        <v>215</v>
      </c>
      <c r="M290" s="711"/>
      <c r="N290" s="712"/>
    </row>
    <row r="291" spans="1:18" ht="17" thickBot="1" x14ac:dyDescent="0.25">
      <c r="A291" s="713" t="s">
        <v>1152</v>
      </c>
      <c r="B291" s="714" t="s">
        <v>1182</v>
      </c>
      <c r="C291" s="715" t="s">
        <v>1183</v>
      </c>
      <c r="D291" s="716" t="s">
        <v>1171</v>
      </c>
      <c r="E291" s="717"/>
      <c r="F291" s="718" t="str">
        <f t="shared" si="3"/>
        <v/>
      </c>
      <c r="G291" s="1040" t="s">
        <v>213</v>
      </c>
      <c r="H291" s="713"/>
      <c r="I291" s="715" t="s">
        <v>1184</v>
      </c>
      <c r="J291" s="719"/>
      <c r="K291" s="720"/>
      <c r="L291" s="721" t="s">
        <v>215</v>
      </c>
      <c r="M291" s="722"/>
      <c r="N291" s="723"/>
    </row>
    <row r="292" spans="1:18" ht="16" x14ac:dyDescent="0.2">
      <c r="A292" s="691" t="s">
        <v>1152</v>
      </c>
      <c r="B292" s="692" t="s">
        <v>1185</v>
      </c>
      <c r="C292" s="693" t="s">
        <v>1186</v>
      </c>
      <c r="D292" s="694" t="s">
        <v>1187</v>
      </c>
      <c r="E292" s="695">
        <v>1</v>
      </c>
      <c r="F292" s="696" t="str">
        <f t="shared" ref="F292:F355" si="4">IF(E292=0, "", IF(OR(E292=5, E292=3, MID(D292, 4, 2)="L1"), "NOT POA&amp;Mable", "POA&amp;Mable"))</f>
        <v>NOT POA&amp;Mable</v>
      </c>
      <c r="G292" s="1038" t="s">
        <v>213</v>
      </c>
      <c r="H292" s="691" t="s">
        <v>1188</v>
      </c>
      <c r="I292" s="693" t="s">
        <v>236</v>
      </c>
      <c r="J292" s="697" t="s">
        <v>210</v>
      </c>
      <c r="K292" s="725"/>
      <c r="L292" s="699" t="str">
        <f>IF(AND(L293="Fully Implemented", L294="Fully Implemented"), "Fully Implemented", "")</f>
        <v/>
      </c>
      <c r="M292" s="700"/>
      <c r="N292" s="701">
        <f>IF(AND(L293="Fully Implemented", L294="Fully Implemented"), 0, -1*E292)</f>
        <v>-1</v>
      </c>
    </row>
    <row r="293" spans="1:18" ht="16" x14ac:dyDescent="0.2">
      <c r="A293" s="702" t="s">
        <v>1152</v>
      </c>
      <c r="B293" s="703" t="s">
        <v>1189</v>
      </c>
      <c r="C293" s="704" t="s">
        <v>1190</v>
      </c>
      <c r="D293" s="705" t="s">
        <v>1187</v>
      </c>
      <c r="E293" s="706"/>
      <c r="F293" s="707" t="str">
        <f t="shared" si="4"/>
        <v/>
      </c>
      <c r="G293" s="1039" t="s">
        <v>213</v>
      </c>
      <c r="H293" s="702"/>
      <c r="I293" s="704" t="s">
        <v>1191</v>
      </c>
      <c r="J293" s="708"/>
      <c r="K293" s="709"/>
      <c r="L293" s="710" t="s">
        <v>215</v>
      </c>
      <c r="M293" s="711"/>
      <c r="N293" s="712"/>
      <c r="R293" s="109">
        <f>IF(N293=0, E293, 0)</f>
        <v>0</v>
      </c>
    </row>
    <row r="294" spans="1:18" ht="17" thickBot="1" x14ac:dyDescent="0.25">
      <c r="A294" s="713" t="s">
        <v>1152</v>
      </c>
      <c r="B294" s="714" t="s">
        <v>1192</v>
      </c>
      <c r="C294" s="715" t="s">
        <v>1193</v>
      </c>
      <c r="D294" s="716" t="s">
        <v>1187</v>
      </c>
      <c r="E294" s="717"/>
      <c r="F294" s="718" t="str">
        <f t="shared" si="4"/>
        <v/>
      </c>
      <c r="G294" s="1040" t="s">
        <v>213</v>
      </c>
      <c r="H294" s="713"/>
      <c r="I294" s="715" t="s">
        <v>1194</v>
      </c>
      <c r="J294" s="719"/>
      <c r="K294" s="720"/>
      <c r="L294" s="721" t="s">
        <v>215</v>
      </c>
      <c r="M294" s="722"/>
      <c r="N294" s="723"/>
    </row>
    <row r="295" spans="1:18" ht="17" thickBot="1" x14ac:dyDescent="0.25">
      <c r="A295" s="726" t="s">
        <v>1152</v>
      </c>
      <c r="B295" s="727" t="s">
        <v>1195</v>
      </c>
      <c r="C295" s="728" t="s">
        <v>1196</v>
      </c>
      <c r="D295" s="729" t="s">
        <v>1197</v>
      </c>
      <c r="E295" s="730">
        <v>1</v>
      </c>
      <c r="F295" s="731" t="str">
        <f t="shared" si="4"/>
        <v>NOT POA&amp;Mable</v>
      </c>
      <c r="G295" s="1041" t="s">
        <v>213</v>
      </c>
      <c r="H295" s="726" t="s">
        <v>1198</v>
      </c>
      <c r="I295" s="728" t="s">
        <v>1199</v>
      </c>
      <c r="J295" s="732" t="s">
        <v>210</v>
      </c>
      <c r="K295" s="733"/>
      <c r="L295" s="734" t="s">
        <v>215</v>
      </c>
      <c r="M295" s="735"/>
      <c r="N295" s="736">
        <f>IF(L295&lt;&gt;"Fully Implemented", -1*E295, 0)</f>
        <v>-1</v>
      </c>
    </row>
    <row r="296" spans="1:18" ht="16" x14ac:dyDescent="0.2">
      <c r="A296" s="691" t="s">
        <v>1152</v>
      </c>
      <c r="B296" s="692" t="s">
        <v>1200</v>
      </c>
      <c r="C296" s="693" t="s">
        <v>1201</v>
      </c>
      <c r="D296" s="694" t="s">
        <v>1202</v>
      </c>
      <c r="E296" s="695">
        <v>1</v>
      </c>
      <c r="F296" s="696" t="str">
        <f t="shared" si="4"/>
        <v>NOT POA&amp;Mable</v>
      </c>
      <c r="G296" s="1038" t="s">
        <v>213</v>
      </c>
      <c r="H296" s="691" t="s">
        <v>1203</v>
      </c>
      <c r="I296" s="693" t="s">
        <v>236</v>
      </c>
      <c r="J296" s="697" t="s">
        <v>210</v>
      </c>
      <c r="K296" s="725"/>
      <c r="L296" s="699" t="str">
        <f>IF(AND(L297="Fully Implemented", L298="Fully Implemented", L299="Fully Implemented"), "Fully Implemented", "")</f>
        <v/>
      </c>
      <c r="M296" s="700"/>
      <c r="N296" s="701">
        <f>IF(AND(OR(L297="Fully Implemented", L297="Not Permitted"), OR(L298="Fully Implemented", L298="Not Permitted"), OR(L299="Fully Implemented", L299="Not Permitted")), 0, -1*E296)</f>
        <v>-1</v>
      </c>
      <c r="R296" s="109">
        <f>IF(N296=0, E296, 0)</f>
        <v>0</v>
      </c>
    </row>
    <row r="297" spans="1:18" ht="16" x14ac:dyDescent="0.2">
      <c r="A297" s="702" t="s">
        <v>1152</v>
      </c>
      <c r="B297" s="703" t="s">
        <v>1204</v>
      </c>
      <c r="C297" s="704" t="s">
        <v>1205</v>
      </c>
      <c r="D297" s="705" t="s">
        <v>1202</v>
      </c>
      <c r="E297" s="706"/>
      <c r="F297" s="707" t="str">
        <f t="shared" si="4"/>
        <v/>
      </c>
      <c r="G297" s="1039" t="s">
        <v>213</v>
      </c>
      <c r="H297" s="702"/>
      <c r="I297" s="704" t="s">
        <v>1206</v>
      </c>
      <c r="J297" s="708"/>
      <c r="K297" s="709"/>
      <c r="L297" s="710" t="s">
        <v>215</v>
      </c>
      <c r="M297" s="711"/>
      <c r="N297" s="712"/>
    </row>
    <row r="298" spans="1:18" ht="16" x14ac:dyDescent="0.2">
      <c r="A298" s="702" t="s">
        <v>1152</v>
      </c>
      <c r="B298" s="703" t="s">
        <v>1207</v>
      </c>
      <c r="C298" s="704" t="s">
        <v>1208</v>
      </c>
      <c r="D298" s="705" t="s">
        <v>1202</v>
      </c>
      <c r="E298" s="706"/>
      <c r="F298" s="707" t="str">
        <f t="shared" si="4"/>
        <v/>
      </c>
      <c r="G298" s="1039" t="s">
        <v>213</v>
      </c>
      <c r="H298" s="702"/>
      <c r="I298" s="704" t="s">
        <v>1209</v>
      </c>
      <c r="J298" s="708"/>
      <c r="K298" s="709"/>
      <c r="L298" s="710" t="s">
        <v>215</v>
      </c>
      <c r="M298" s="711"/>
      <c r="N298" s="712"/>
    </row>
    <row r="299" spans="1:18" ht="17" thickBot="1" x14ac:dyDescent="0.25">
      <c r="A299" s="713" t="s">
        <v>1152</v>
      </c>
      <c r="B299" s="714" t="s">
        <v>1210</v>
      </c>
      <c r="C299" s="715" t="s">
        <v>1211</v>
      </c>
      <c r="D299" s="716" t="s">
        <v>1202</v>
      </c>
      <c r="E299" s="717"/>
      <c r="F299" s="718" t="str">
        <f t="shared" si="4"/>
        <v/>
      </c>
      <c r="G299" s="1040" t="s">
        <v>213</v>
      </c>
      <c r="H299" s="713"/>
      <c r="I299" s="715" t="s">
        <v>1212</v>
      </c>
      <c r="J299" s="719"/>
      <c r="K299" s="720"/>
      <c r="L299" s="721" t="s">
        <v>215</v>
      </c>
      <c r="M299" s="722"/>
      <c r="N299" s="723"/>
    </row>
    <row r="300" spans="1:18" ht="32" x14ac:dyDescent="0.2">
      <c r="A300" s="737" t="s">
        <v>1152</v>
      </c>
      <c r="B300" s="738" t="s">
        <v>1213</v>
      </c>
      <c r="C300" s="739" t="s">
        <v>1214</v>
      </c>
      <c r="D300" s="740" t="s">
        <v>1215</v>
      </c>
      <c r="E300" s="741">
        <v>1</v>
      </c>
      <c r="F300" s="742" t="str">
        <f t="shared" si="4"/>
        <v>POA&amp;Mable</v>
      </c>
      <c r="G300" s="1042" t="s">
        <v>218</v>
      </c>
      <c r="H300" s="737" t="s">
        <v>1216</v>
      </c>
      <c r="I300" s="739" t="s">
        <v>236</v>
      </c>
      <c r="J300" s="743" t="s">
        <v>210</v>
      </c>
      <c r="K300" s="744"/>
      <c r="L300" s="745" t="str">
        <f>IF(AND(L301="Fully Implemented", L302="Fully Implemented"), "Fully Implemented", "")</f>
        <v/>
      </c>
      <c r="M300" s="746"/>
      <c r="N300" s="747">
        <f>IF(AND(L301="Fully Implemented", L302="Fully Implemented"), 0, -1*E300)</f>
        <v>-1</v>
      </c>
    </row>
    <row r="301" spans="1:18" ht="32" x14ac:dyDescent="0.2">
      <c r="A301" s="702" t="s">
        <v>1152</v>
      </c>
      <c r="B301" s="703" t="s">
        <v>1217</v>
      </c>
      <c r="C301" s="704" t="s">
        <v>1218</v>
      </c>
      <c r="D301" s="705" t="s">
        <v>1215</v>
      </c>
      <c r="E301" s="706"/>
      <c r="F301" s="707" t="str">
        <f t="shared" si="4"/>
        <v/>
      </c>
      <c r="G301" s="1039" t="s">
        <v>218</v>
      </c>
      <c r="H301" s="702"/>
      <c r="I301" s="704" t="s">
        <v>1219</v>
      </c>
      <c r="J301" s="708"/>
      <c r="K301" s="709"/>
      <c r="L301" s="710" t="s">
        <v>215</v>
      </c>
      <c r="M301" s="711"/>
      <c r="N301" s="712"/>
    </row>
    <row r="302" spans="1:18" ht="33" thickBot="1" x14ac:dyDescent="0.25">
      <c r="A302" s="713" t="s">
        <v>1152</v>
      </c>
      <c r="B302" s="714" t="s">
        <v>1220</v>
      </c>
      <c r="C302" s="715" t="s">
        <v>1221</v>
      </c>
      <c r="D302" s="716" t="s">
        <v>1215</v>
      </c>
      <c r="E302" s="717"/>
      <c r="F302" s="718" t="str">
        <f t="shared" si="4"/>
        <v/>
      </c>
      <c r="G302" s="1040" t="s">
        <v>218</v>
      </c>
      <c r="H302" s="713"/>
      <c r="I302" s="715" t="s">
        <v>1222</v>
      </c>
      <c r="J302" s="719"/>
      <c r="K302" s="720"/>
      <c r="L302" s="721" t="s">
        <v>215</v>
      </c>
      <c r="M302" s="722"/>
      <c r="N302" s="723"/>
    </row>
    <row r="303" spans="1:18" ht="80" x14ac:dyDescent="0.2">
      <c r="A303" s="129" t="s">
        <v>1223</v>
      </c>
      <c r="B303" s="130" t="s">
        <v>1224</v>
      </c>
      <c r="C303" s="653" t="s">
        <v>1225</v>
      </c>
      <c r="D303" s="654" t="s">
        <v>1226</v>
      </c>
      <c r="E303" s="655">
        <v>3</v>
      </c>
      <c r="F303" s="656" t="str">
        <f t="shared" si="4"/>
        <v>NOT POA&amp;Mable</v>
      </c>
      <c r="G303" s="1003" t="s">
        <v>213</v>
      </c>
      <c r="H303" s="129" t="s">
        <v>1227</v>
      </c>
      <c r="I303" s="653" t="s">
        <v>236</v>
      </c>
      <c r="J303" s="657" t="s">
        <v>210</v>
      </c>
      <c r="K303" s="658"/>
      <c r="L303" s="659" t="str">
        <f>IF(AND(L304="Fully Implemented", L305="Fully Implemented"), "Fully Implemented", "")</f>
        <v/>
      </c>
      <c r="M303" s="660"/>
      <c r="N303" s="661">
        <f>IF(AND(L304="Fully Implemented", L305="Fully Implemented"), 0, -1*E303)</f>
        <v>-3</v>
      </c>
      <c r="R303" s="109">
        <f>IF(N303=0, E303, 0)</f>
        <v>0</v>
      </c>
    </row>
    <row r="304" spans="1:18" ht="32" x14ac:dyDescent="0.2">
      <c r="A304" s="125" t="s">
        <v>1223</v>
      </c>
      <c r="B304" s="126" t="s">
        <v>1228</v>
      </c>
      <c r="C304" s="662" t="s">
        <v>1229</v>
      </c>
      <c r="D304" s="663" t="s">
        <v>1226</v>
      </c>
      <c r="E304" s="664"/>
      <c r="F304" s="665" t="str">
        <f t="shared" si="4"/>
        <v/>
      </c>
      <c r="G304" s="1004" t="s">
        <v>213</v>
      </c>
      <c r="H304" s="125"/>
      <c r="I304" s="662" t="s">
        <v>1230</v>
      </c>
      <c r="J304" s="666"/>
      <c r="K304" s="667"/>
      <c r="L304" s="668" t="s">
        <v>215</v>
      </c>
      <c r="M304" s="669"/>
      <c r="N304" s="670"/>
    </row>
    <row r="305" spans="1:18" ht="65" thickBot="1" x14ac:dyDescent="0.25">
      <c r="A305" s="127" t="s">
        <v>1223</v>
      </c>
      <c r="B305" s="128" t="s">
        <v>1231</v>
      </c>
      <c r="C305" s="671" t="s">
        <v>1232</v>
      </c>
      <c r="D305" s="672" t="s">
        <v>1226</v>
      </c>
      <c r="E305" s="673"/>
      <c r="F305" s="674" t="str">
        <f t="shared" si="4"/>
        <v/>
      </c>
      <c r="G305" s="1005" t="s">
        <v>213</v>
      </c>
      <c r="H305" s="127"/>
      <c r="I305" s="671" t="s">
        <v>1233</v>
      </c>
      <c r="J305" s="675"/>
      <c r="K305" s="676"/>
      <c r="L305" s="677" t="s">
        <v>215</v>
      </c>
      <c r="M305" s="678"/>
      <c r="N305" s="679"/>
    </row>
    <row r="306" spans="1:18" ht="48" x14ac:dyDescent="0.2">
      <c r="A306" s="129" t="s">
        <v>1223</v>
      </c>
      <c r="B306" s="130" t="s">
        <v>1234</v>
      </c>
      <c r="C306" s="653" t="s">
        <v>1235</v>
      </c>
      <c r="D306" s="654" t="s">
        <v>1236</v>
      </c>
      <c r="E306" s="655">
        <v>5</v>
      </c>
      <c r="F306" s="656" t="str">
        <f t="shared" si="4"/>
        <v>NOT POA&amp;Mable</v>
      </c>
      <c r="G306" s="1003" t="s">
        <v>218</v>
      </c>
      <c r="H306" s="129" t="s">
        <v>1237</v>
      </c>
      <c r="I306" s="653" t="s">
        <v>236</v>
      </c>
      <c r="J306" s="657" t="s">
        <v>210</v>
      </c>
      <c r="K306" s="658"/>
      <c r="L306" s="659" t="str">
        <f>IF(AND(L307="Fully Implemented", L308="Fully Implemented", L309="Fully Implemented", L310="Fully Implemented", L311="Fully Implemented"), "Fully Implemented", "")</f>
        <v/>
      </c>
      <c r="M306" s="660"/>
      <c r="N306" s="661">
        <f>IF(AND(L307="Fully Implemented", L308="Fully Implemented", L309="Fully Implemented",L310="Fully Implemented",L311="Fully Implemented"), 0, -1*E306)</f>
        <v>-5</v>
      </c>
      <c r="R306" s="109">
        <f>IF(N306=0, E306, 0)</f>
        <v>0</v>
      </c>
    </row>
    <row r="307" spans="1:18" ht="48" x14ac:dyDescent="0.2">
      <c r="A307" s="125" t="s">
        <v>1223</v>
      </c>
      <c r="B307" s="126" t="s">
        <v>1238</v>
      </c>
      <c r="C307" s="662" t="s">
        <v>1239</v>
      </c>
      <c r="D307" s="663" t="s">
        <v>1236</v>
      </c>
      <c r="E307" s="664"/>
      <c r="F307" s="665" t="str">
        <f t="shared" si="4"/>
        <v/>
      </c>
      <c r="G307" s="1004" t="s">
        <v>218</v>
      </c>
      <c r="H307" s="125"/>
      <c r="I307" s="662" t="s">
        <v>1240</v>
      </c>
      <c r="J307" s="666"/>
      <c r="K307" s="667"/>
      <c r="L307" s="668" t="s">
        <v>215</v>
      </c>
      <c r="M307" s="669"/>
      <c r="N307" s="670"/>
      <c r="R307" s="109">
        <f>IF(N307=0, E307, 0)</f>
        <v>0</v>
      </c>
    </row>
    <row r="308" spans="1:18" ht="48" x14ac:dyDescent="0.2">
      <c r="A308" s="125" t="s">
        <v>1223</v>
      </c>
      <c r="B308" s="126" t="s">
        <v>1241</v>
      </c>
      <c r="C308" s="662" t="s">
        <v>1242</v>
      </c>
      <c r="D308" s="663" t="s">
        <v>1236</v>
      </c>
      <c r="E308" s="664"/>
      <c r="F308" s="665" t="str">
        <f t="shared" si="4"/>
        <v/>
      </c>
      <c r="G308" s="1004" t="s">
        <v>218</v>
      </c>
      <c r="H308" s="125"/>
      <c r="I308" s="662" t="s">
        <v>1243</v>
      </c>
      <c r="J308" s="666"/>
      <c r="K308" s="667"/>
      <c r="L308" s="668" t="s">
        <v>215</v>
      </c>
      <c r="M308" s="669"/>
      <c r="N308" s="670"/>
    </row>
    <row r="309" spans="1:18" ht="32" x14ac:dyDescent="0.2">
      <c r="A309" s="125" t="s">
        <v>1223</v>
      </c>
      <c r="B309" s="126" t="s">
        <v>1244</v>
      </c>
      <c r="C309" s="662" t="s">
        <v>1245</v>
      </c>
      <c r="D309" s="663" t="s">
        <v>1236</v>
      </c>
      <c r="E309" s="664"/>
      <c r="F309" s="665" t="str">
        <f t="shared" si="4"/>
        <v/>
      </c>
      <c r="G309" s="1004" t="s">
        <v>218</v>
      </c>
      <c r="H309" s="125"/>
      <c r="I309" s="662" t="s">
        <v>1246</v>
      </c>
      <c r="J309" s="666"/>
      <c r="K309" s="667"/>
      <c r="L309" s="668" t="s">
        <v>215</v>
      </c>
      <c r="M309" s="669"/>
      <c r="N309" s="670"/>
    </row>
    <row r="310" spans="1:18" ht="48" x14ac:dyDescent="0.2">
      <c r="A310" s="125" t="s">
        <v>1223</v>
      </c>
      <c r="B310" s="126" t="s">
        <v>1247</v>
      </c>
      <c r="C310" s="662" t="s">
        <v>1248</v>
      </c>
      <c r="D310" s="663" t="s">
        <v>1236</v>
      </c>
      <c r="E310" s="664"/>
      <c r="F310" s="665" t="str">
        <f t="shared" si="4"/>
        <v/>
      </c>
      <c r="G310" s="1004" t="s">
        <v>218</v>
      </c>
      <c r="H310" s="125"/>
      <c r="I310" s="662" t="s">
        <v>1249</v>
      </c>
      <c r="J310" s="666"/>
      <c r="K310" s="667"/>
      <c r="L310" s="668" t="s">
        <v>215</v>
      </c>
      <c r="M310" s="669"/>
      <c r="N310" s="670"/>
    </row>
    <row r="311" spans="1:18" ht="33" thickBot="1" x14ac:dyDescent="0.25">
      <c r="A311" s="127" t="s">
        <v>1223</v>
      </c>
      <c r="B311" s="128" t="s">
        <v>1250</v>
      </c>
      <c r="C311" s="671" t="s">
        <v>1251</v>
      </c>
      <c r="D311" s="672" t="s">
        <v>1236</v>
      </c>
      <c r="E311" s="673"/>
      <c r="F311" s="674" t="str">
        <f t="shared" si="4"/>
        <v/>
      </c>
      <c r="G311" s="1005" t="s">
        <v>218</v>
      </c>
      <c r="H311" s="127"/>
      <c r="I311" s="671" t="s">
        <v>1252</v>
      </c>
      <c r="J311" s="675"/>
      <c r="K311" s="676"/>
      <c r="L311" s="677" t="s">
        <v>215</v>
      </c>
      <c r="M311" s="678"/>
      <c r="N311" s="679"/>
      <c r="R311" s="109">
        <f>IF(N311=0, E311, 0)</f>
        <v>0</v>
      </c>
    </row>
    <row r="312" spans="1:18" ht="32" x14ac:dyDescent="0.2">
      <c r="A312" s="680" t="s">
        <v>1223</v>
      </c>
      <c r="B312" s="681" t="s">
        <v>1253</v>
      </c>
      <c r="C312" s="682" t="s">
        <v>1254</v>
      </c>
      <c r="D312" s="683" t="s">
        <v>1255</v>
      </c>
      <c r="E312" s="684">
        <v>1</v>
      </c>
      <c r="F312" s="685" t="str">
        <f t="shared" si="4"/>
        <v>POA&amp;Mable</v>
      </c>
      <c r="G312" s="1006" t="s">
        <v>213</v>
      </c>
      <c r="H312" s="680" t="s">
        <v>1256</v>
      </c>
      <c r="I312" s="682" t="s">
        <v>236</v>
      </c>
      <c r="J312" s="686" t="s">
        <v>210</v>
      </c>
      <c r="K312" s="687"/>
      <c r="L312" s="688" t="str">
        <f>IF(AND(L313="Fully Implemented", L314="Fully Implemented"), "Fully Implemented", "")</f>
        <v/>
      </c>
      <c r="M312" s="689"/>
      <c r="N312" s="690">
        <f>IF(AND(L313="Fully Implemented", L314="Fully Implemented"), 0, -1*E312)</f>
        <v>-1</v>
      </c>
      <c r="R312" s="109">
        <f>IF(N312=0, E312, 0)</f>
        <v>0</v>
      </c>
    </row>
    <row r="313" spans="1:18" ht="16" x14ac:dyDescent="0.2">
      <c r="A313" s="125" t="s">
        <v>1223</v>
      </c>
      <c r="B313" s="126" t="s">
        <v>1257</v>
      </c>
      <c r="C313" s="662" t="s">
        <v>1258</v>
      </c>
      <c r="D313" s="663" t="s">
        <v>1255</v>
      </c>
      <c r="E313" s="664"/>
      <c r="F313" s="665" t="str">
        <f t="shared" si="4"/>
        <v/>
      </c>
      <c r="G313" s="1004" t="s">
        <v>213</v>
      </c>
      <c r="H313" s="125"/>
      <c r="I313" s="662" t="s">
        <v>1259</v>
      </c>
      <c r="J313" s="666"/>
      <c r="K313" s="667"/>
      <c r="L313" s="668" t="s">
        <v>215</v>
      </c>
      <c r="M313" s="669"/>
      <c r="N313" s="670"/>
      <c r="R313" s="109">
        <f>IF(N313=0, E313, 0)</f>
        <v>0</v>
      </c>
    </row>
    <row r="314" spans="1:18" ht="33" thickBot="1" x14ac:dyDescent="0.25">
      <c r="A314" s="127" t="s">
        <v>1223</v>
      </c>
      <c r="B314" s="128" t="s">
        <v>1260</v>
      </c>
      <c r="C314" s="671" t="s">
        <v>1261</v>
      </c>
      <c r="D314" s="672" t="s">
        <v>1255</v>
      </c>
      <c r="E314" s="673"/>
      <c r="F314" s="674" t="str">
        <f t="shared" si="4"/>
        <v/>
      </c>
      <c r="G314" s="1005" t="s">
        <v>213</v>
      </c>
      <c r="H314" s="127"/>
      <c r="I314" s="671" t="s">
        <v>1262</v>
      </c>
      <c r="J314" s="675"/>
      <c r="K314" s="676"/>
      <c r="L314" s="677" t="s">
        <v>215</v>
      </c>
      <c r="M314" s="678"/>
      <c r="N314" s="679"/>
      <c r="R314" s="109">
        <f>IF(N314=0, E314, 0)</f>
        <v>0</v>
      </c>
    </row>
    <row r="315" spans="1:18" ht="48" x14ac:dyDescent="0.2">
      <c r="A315" s="146" t="s">
        <v>1263</v>
      </c>
      <c r="B315" s="147" t="s">
        <v>1264</v>
      </c>
      <c r="C315" s="602" t="s">
        <v>1265</v>
      </c>
      <c r="D315" s="603" t="s">
        <v>1266</v>
      </c>
      <c r="E315" s="604">
        <v>5</v>
      </c>
      <c r="F315" s="605" t="str">
        <f t="shared" si="4"/>
        <v>NOT POA&amp;Mable</v>
      </c>
      <c r="G315" s="1007" t="s">
        <v>207</v>
      </c>
      <c r="H315" s="146" t="s">
        <v>1267</v>
      </c>
      <c r="I315" s="602" t="s">
        <v>236</v>
      </c>
      <c r="J315" s="606" t="s">
        <v>210</v>
      </c>
      <c r="K315" s="607"/>
      <c r="L315" s="608" t="str">
        <f>IF(AND(L316="Fully Implemented", L317="Fully Implemented"), "Fully Implemented", "")</f>
        <v/>
      </c>
      <c r="M315" s="609"/>
      <c r="N315" s="610">
        <f>IF(AND(L316="Fully Implemented", L317="Fully Implemented"), 0, -1*E315)</f>
        <v>-5</v>
      </c>
      <c r="R315" s="109">
        <f>IF(N315=0, E315, 0)</f>
        <v>0</v>
      </c>
    </row>
    <row r="316" spans="1:18" ht="16" x14ac:dyDescent="0.2">
      <c r="A316" s="119" t="s">
        <v>1263</v>
      </c>
      <c r="B316" s="120" t="s">
        <v>1268</v>
      </c>
      <c r="C316" s="611" t="s">
        <v>1269</v>
      </c>
      <c r="D316" s="612" t="s">
        <v>1266</v>
      </c>
      <c r="E316" s="613"/>
      <c r="F316" s="614" t="str">
        <f t="shared" si="4"/>
        <v/>
      </c>
      <c r="G316" s="1008" t="s">
        <v>213</v>
      </c>
      <c r="H316" s="119"/>
      <c r="I316" s="611" t="s">
        <v>1270</v>
      </c>
      <c r="J316" s="615"/>
      <c r="K316" s="616"/>
      <c r="L316" s="617" t="s">
        <v>215</v>
      </c>
      <c r="M316" s="618"/>
      <c r="N316" s="619"/>
    </row>
    <row r="317" spans="1:18" ht="33" thickBot="1" x14ac:dyDescent="0.25">
      <c r="A317" s="148" t="s">
        <v>1263</v>
      </c>
      <c r="B317" s="149" t="s">
        <v>1271</v>
      </c>
      <c r="C317" s="620" t="s">
        <v>1272</v>
      </c>
      <c r="D317" s="621" t="s">
        <v>1266</v>
      </c>
      <c r="E317" s="622"/>
      <c r="F317" s="623" t="str">
        <f t="shared" si="4"/>
        <v/>
      </c>
      <c r="G317" s="1009" t="s">
        <v>218</v>
      </c>
      <c r="H317" s="148"/>
      <c r="I317" s="620" t="s">
        <v>1273</v>
      </c>
      <c r="J317" s="624"/>
      <c r="K317" s="625"/>
      <c r="L317" s="626" t="s">
        <v>215</v>
      </c>
      <c r="M317" s="627"/>
      <c r="N317" s="628"/>
    </row>
    <row r="318" spans="1:18" ht="48" x14ac:dyDescent="0.2">
      <c r="A318" s="146" t="s">
        <v>1263</v>
      </c>
      <c r="B318" s="147" t="s">
        <v>1274</v>
      </c>
      <c r="C318" s="602" t="s">
        <v>1275</v>
      </c>
      <c r="D318" s="603" t="s">
        <v>1276</v>
      </c>
      <c r="E318" s="604">
        <v>3</v>
      </c>
      <c r="F318" s="605" t="str">
        <f t="shared" si="4"/>
        <v>NOT POA&amp;Mable</v>
      </c>
      <c r="G318" s="1007" t="s">
        <v>207</v>
      </c>
      <c r="H318" s="146" t="s">
        <v>1277</v>
      </c>
      <c r="I318" s="602" t="s">
        <v>236</v>
      </c>
      <c r="J318" s="606" t="s">
        <v>210</v>
      </c>
      <c r="K318" s="629"/>
      <c r="L318" s="608" t="str">
        <f>IF(AND(L319="Fully Implemented", L320="Fully Implemented", L321="Fully Implemented"), "Fully Implemented", "")</f>
        <v/>
      </c>
      <c r="M318" s="609"/>
      <c r="N318" s="610">
        <f>IF(AND(OR(L319="Fully Implemented", L319="Not Permitted"), OR(L320="Fully Implemented", L320="Not Permitted"), OR(L321="Fully Implemented", L321="Not Permitted")), 0, -1*E318)</f>
        <v>-3</v>
      </c>
      <c r="R318" s="109">
        <f>IF(N318=0, E318, 0)</f>
        <v>0</v>
      </c>
    </row>
    <row r="319" spans="1:18" ht="32" x14ac:dyDescent="0.2">
      <c r="A319" s="119" t="s">
        <v>1263</v>
      </c>
      <c r="B319" s="120" t="s">
        <v>1278</v>
      </c>
      <c r="C319" s="611" t="s">
        <v>1279</v>
      </c>
      <c r="D319" s="612" t="s">
        <v>1276</v>
      </c>
      <c r="E319" s="613"/>
      <c r="F319" s="614" t="str">
        <f t="shared" si="4"/>
        <v/>
      </c>
      <c r="G319" s="1008" t="s">
        <v>207</v>
      </c>
      <c r="H319" s="119"/>
      <c r="I319" s="611" t="s">
        <v>1280</v>
      </c>
      <c r="J319" s="615"/>
      <c r="K319" s="616"/>
      <c r="L319" s="617" t="s">
        <v>215</v>
      </c>
      <c r="M319" s="618"/>
      <c r="N319" s="619"/>
    </row>
    <row r="320" spans="1:18" ht="32" x14ac:dyDescent="0.2">
      <c r="A320" s="119" t="s">
        <v>1263</v>
      </c>
      <c r="B320" s="120" t="s">
        <v>1281</v>
      </c>
      <c r="C320" s="611" t="s">
        <v>1282</v>
      </c>
      <c r="D320" s="612" t="s">
        <v>1276</v>
      </c>
      <c r="E320" s="613"/>
      <c r="F320" s="614" t="str">
        <f t="shared" si="4"/>
        <v/>
      </c>
      <c r="G320" s="1008" t="s">
        <v>207</v>
      </c>
      <c r="H320" s="119"/>
      <c r="I320" s="611" t="s">
        <v>1283</v>
      </c>
      <c r="J320" s="615"/>
      <c r="K320" s="616"/>
      <c r="L320" s="617" t="s">
        <v>215</v>
      </c>
      <c r="M320" s="618"/>
      <c r="N320" s="619"/>
    </row>
    <row r="321" spans="1:20" ht="33" thickBot="1" x14ac:dyDescent="0.25">
      <c r="A321" s="148" t="s">
        <v>1263</v>
      </c>
      <c r="B321" s="149" t="s">
        <v>1284</v>
      </c>
      <c r="C321" s="620" t="s">
        <v>1285</v>
      </c>
      <c r="D321" s="621" t="s">
        <v>1276</v>
      </c>
      <c r="E321" s="622"/>
      <c r="F321" s="623" t="str">
        <f t="shared" si="4"/>
        <v/>
      </c>
      <c r="G321" s="1009" t="s">
        <v>207</v>
      </c>
      <c r="H321" s="148"/>
      <c r="I321" s="620" t="s">
        <v>1286</v>
      </c>
      <c r="J321" s="624"/>
      <c r="K321" s="625"/>
      <c r="L321" s="626" t="s">
        <v>215</v>
      </c>
      <c r="M321" s="627"/>
      <c r="N321" s="628"/>
    </row>
    <row r="322" spans="1:20" ht="33" thickBot="1" x14ac:dyDescent="0.25">
      <c r="A322" s="630" t="s">
        <v>1263</v>
      </c>
      <c r="B322" s="631" t="s">
        <v>1287</v>
      </c>
      <c r="C322" s="632" t="s">
        <v>1288</v>
      </c>
      <c r="D322" s="633" t="s">
        <v>1289</v>
      </c>
      <c r="E322" s="634">
        <v>5</v>
      </c>
      <c r="F322" s="635" t="str">
        <f t="shared" si="4"/>
        <v>NOT POA&amp;Mable</v>
      </c>
      <c r="G322" s="1043" t="s">
        <v>218</v>
      </c>
      <c r="H322" s="630" t="s">
        <v>1290</v>
      </c>
      <c r="I322" s="632" t="s">
        <v>1291</v>
      </c>
      <c r="J322" s="636" t="s">
        <v>210</v>
      </c>
      <c r="K322" s="637"/>
      <c r="L322" s="638" t="s">
        <v>215</v>
      </c>
      <c r="M322" s="639"/>
      <c r="N322" s="640">
        <f>IF(L322&lt;&gt;"Fully Implemented", -1*E322, 0)</f>
        <v>-5</v>
      </c>
    </row>
    <row r="323" spans="1:20" ht="112" x14ac:dyDescent="0.2">
      <c r="A323" s="641" t="s">
        <v>1263</v>
      </c>
      <c r="B323" s="642" t="s">
        <v>1292</v>
      </c>
      <c r="C323" s="643" t="s">
        <v>1293</v>
      </c>
      <c r="D323" s="644" t="s">
        <v>1294</v>
      </c>
      <c r="E323" s="645">
        <v>0</v>
      </c>
      <c r="F323" s="646" t="str">
        <f t="shared" si="4"/>
        <v/>
      </c>
      <c r="G323" s="1010" t="s">
        <v>207</v>
      </c>
      <c r="H323" s="641" t="s">
        <v>1295</v>
      </c>
      <c r="I323" s="643" t="s">
        <v>236</v>
      </c>
      <c r="J323" s="647" t="s">
        <v>1296</v>
      </c>
      <c r="K323" s="648"/>
      <c r="L323" s="649" t="str">
        <f>IF(AND(L324="Fully Implemented", L325="Fully Implemented", L326="Fully Implemented", L327="Fully Implemented", L328="Fully Implemented", L329="Fully Implemented", L330="Fully Implemented"), "Fully Implemented", "")</f>
        <v/>
      </c>
      <c r="M323" s="650"/>
      <c r="N323" s="651">
        <f>IF(AND(L324="Fully Implemented", L325="Fully Implemented", L326="Fully Implemented", L327="Fully Implemented", L328="Fully Implemented", L329="Fully Implemented", L330="Fully Implemented"), 0, -1000)</f>
        <v>-1000</v>
      </c>
      <c r="R323" s="109">
        <f>IF(N323=0, E323, 0)</f>
        <v>0</v>
      </c>
      <c r="S323" s="109">
        <f>SUM(R323:R409)</f>
        <v>0</v>
      </c>
      <c r="T323" s="109">
        <f>IF(T233&lt;&gt;100, 0, IF(S323=SUM(E323:E409), 100, S323))</f>
        <v>0</v>
      </c>
    </row>
    <row r="324" spans="1:20" ht="16" x14ac:dyDescent="0.2">
      <c r="A324" s="119" t="s">
        <v>1263</v>
      </c>
      <c r="B324" s="120" t="s">
        <v>1297</v>
      </c>
      <c r="C324" s="611" t="s">
        <v>1298</v>
      </c>
      <c r="D324" s="612" t="s">
        <v>1294</v>
      </c>
      <c r="E324" s="613"/>
      <c r="F324" s="614" t="str">
        <f t="shared" si="4"/>
        <v/>
      </c>
      <c r="G324" s="1008" t="s">
        <v>213</v>
      </c>
      <c r="H324" s="119"/>
      <c r="I324" s="611" t="s">
        <v>1299</v>
      </c>
      <c r="J324" s="615"/>
      <c r="K324" s="616"/>
      <c r="L324" s="617" t="s">
        <v>215</v>
      </c>
      <c r="M324" s="618"/>
      <c r="N324" s="619"/>
    </row>
    <row r="325" spans="1:20" ht="32" x14ac:dyDescent="0.2">
      <c r="A325" s="119" t="s">
        <v>1263</v>
      </c>
      <c r="B325" s="120" t="s">
        <v>1300</v>
      </c>
      <c r="C325" s="611" t="s">
        <v>1301</v>
      </c>
      <c r="D325" s="612" t="s">
        <v>1294</v>
      </c>
      <c r="E325" s="613"/>
      <c r="F325" s="614" t="str">
        <f t="shared" si="4"/>
        <v/>
      </c>
      <c r="G325" s="1008" t="s">
        <v>218</v>
      </c>
      <c r="H325" s="119"/>
      <c r="I325" s="611" t="s">
        <v>1302</v>
      </c>
      <c r="J325" s="615"/>
      <c r="K325" s="616"/>
      <c r="L325" s="617" t="s">
        <v>215</v>
      </c>
      <c r="M325" s="618"/>
      <c r="N325" s="619"/>
    </row>
    <row r="326" spans="1:20" ht="32" x14ac:dyDescent="0.2">
      <c r="A326" s="119" t="s">
        <v>1263</v>
      </c>
      <c r="B326" s="120" t="s">
        <v>1303</v>
      </c>
      <c r="C326" s="611" t="s">
        <v>1304</v>
      </c>
      <c r="D326" s="612" t="s">
        <v>1294</v>
      </c>
      <c r="E326" s="613"/>
      <c r="F326" s="614" t="str">
        <f t="shared" si="4"/>
        <v/>
      </c>
      <c r="G326" s="1008" t="s">
        <v>218</v>
      </c>
      <c r="H326" s="119"/>
      <c r="I326" s="1044" t="s">
        <v>1305</v>
      </c>
      <c r="J326" s="615"/>
      <c r="K326" s="616"/>
      <c r="L326" s="617" t="s">
        <v>215</v>
      </c>
      <c r="M326" s="618"/>
      <c r="N326" s="619"/>
      <c r="R326" s="109">
        <f>IF(N326=0, E326, 0)</f>
        <v>0</v>
      </c>
    </row>
    <row r="327" spans="1:20" ht="32" x14ac:dyDescent="0.2">
      <c r="A327" s="119" t="s">
        <v>1263</v>
      </c>
      <c r="B327" s="120" t="s">
        <v>1306</v>
      </c>
      <c r="C327" s="611" t="s">
        <v>1307</v>
      </c>
      <c r="D327" s="612" t="s">
        <v>1294</v>
      </c>
      <c r="E327" s="613"/>
      <c r="F327" s="614" t="str">
        <f t="shared" si="4"/>
        <v/>
      </c>
      <c r="G327" s="1008" t="s">
        <v>218</v>
      </c>
      <c r="H327" s="119"/>
      <c r="I327" s="1044" t="s">
        <v>1308</v>
      </c>
      <c r="J327" s="615"/>
      <c r="K327" s="616"/>
      <c r="L327" s="617" t="s">
        <v>215</v>
      </c>
      <c r="M327" s="618"/>
      <c r="N327" s="619"/>
      <c r="R327" s="109">
        <f>IF(N327=0, E327, 0)</f>
        <v>0</v>
      </c>
    </row>
    <row r="328" spans="1:20" ht="32" x14ac:dyDescent="0.2">
      <c r="A328" s="119" t="s">
        <v>1263</v>
      </c>
      <c r="B328" s="120" t="s">
        <v>1309</v>
      </c>
      <c r="C328" s="611" t="s">
        <v>1310</v>
      </c>
      <c r="D328" s="612" t="s">
        <v>1294</v>
      </c>
      <c r="E328" s="613"/>
      <c r="F328" s="614" t="str">
        <f t="shared" si="4"/>
        <v/>
      </c>
      <c r="G328" s="1008" t="s">
        <v>218</v>
      </c>
      <c r="H328" s="119"/>
      <c r="I328" s="1044" t="s">
        <v>1311</v>
      </c>
      <c r="J328" s="615"/>
      <c r="K328" s="616"/>
      <c r="L328" s="617" t="s">
        <v>215</v>
      </c>
      <c r="M328" s="618"/>
      <c r="N328" s="619"/>
    </row>
    <row r="329" spans="1:20" ht="32" x14ac:dyDescent="0.2">
      <c r="A329" s="119" t="s">
        <v>1263</v>
      </c>
      <c r="B329" s="120" t="s">
        <v>1312</v>
      </c>
      <c r="C329" s="611" t="s">
        <v>1313</v>
      </c>
      <c r="D329" s="612" t="s">
        <v>1294</v>
      </c>
      <c r="E329" s="613"/>
      <c r="F329" s="614" t="str">
        <f t="shared" si="4"/>
        <v/>
      </c>
      <c r="G329" s="1008" t="s">
        <v>218</v>
      </c>
      <c r="H329" s="119"/>
      <c r="I329" s="1044" t="s">
        <v>1314</v>
      </c>
      <c r="J329" s="615"/>
      <c r="K329" s="616"/>
      <c r="L329" s="617" t="s">
        <v>215</v>
      </c>
      <c r="M329" s="618"/>
      <c r="N329" s="619"/>
    </row>
    <row r="330" spans="1:20" ht="16" x14ac:dyDescent="0.2">
      <c r="A330" s="119" t="s">
        <v>1263</v>
      </c>
      <c r="B330" s="120" t="s">
        <v>1315</v>
      </c>
      <c r="C330" s="611" t="s">
        <v>1316</v>
      </c>
      <c r="D330" s="612" t="s">
        <v>1294</v>
      </c>
      <c r="E330" s="613"/>
      <c r="F330" s="614" t="str">
        <f t="shared" si="4"/>
        <v/>
      </c>
      <c r="G330" s="1008" t="s">
        <v>213</v>
      </c>
      <c r="H330" s="119"/>
      <c r="I330" s="1044" t="s">
        <v>1317</v>
      </c>
      <c r="J330" s="615"/>
      <c r="K330" s="616"/>
      <c r="L330" s="617" t="s">
        <v>215</v>
      </c>
      <c r="M330" s="618"/>
      <c r="N330" s="619"/>
    </row>
    <row r="331" spans="1:20" ht="17" thickBot="1" x14ac:dyDescent="0.25">
      <c r="A331" s="1045" t="s">
        <v>1263</v>
      </c>
      <c r="B331" s="1046" t="s">
        <v>1318</v>
      </c>
      <c r="C331" s="652" t="s">
        <v>1319</v>
      </c>
      <c r="D331" s="1047" t="s">
        <v>1294</v>
      </c>
      <c r="E331" s="622"/>
      <c r="F331" s="623" t="str">
        <f t="shared" si="4"/>
        <v/>
      </c>
      <c r="G331" s="1048" t="s">
        <v>213</v>
      </c>
      <c r="H331" s="148"/>
      <c r="I331" s="620" t="s">
        <v>1320</v>
      </c>
      <c r="J331" s="624"/>
      <c r="K331" s="625"/>
      <c r="L331" s="626" t="s">
        <v>215</v>
      </c>
      <c r="M331" s="627"/>
      <c r="N331" s="628"/>
    </row>
    <row r="332" spans="1:20" ht="64" x14ac:dyDescent="0.2">
      <c r="A332" s="540" t="s">
        <v>1321</v>
      </c>
      <c r="B332" s="541" t="s">
        <v>1322</v>
      </c>
      <c r="C332" s="542" t="s">
        <v>1323</v>
      </c>
      <c r="D332" s="543" t="s">
        <v>1324</v>
      </c>
      <c r="E332" s="544">
        <v>5</v>
      </c>
      <c r="F332" s="545" t="str">
        <f t="shared" si="4"/>
        <v>NOT POA&amp;Mable</v>
      </c>
      <c r="G332" s="1011" t="s">
        <v>218</v>
      </c>
      <c r="H332" s="540" t="s">
        <v>1325</v>
      </c>
      <c r="I332" s="542" t="s">
        <v>236</v>
      </c>
      <c r="J332" s="546" t="s">
        <v>210</v>
      </c>
      <c r="K332" s="547"/>
      <c r="L332" s="548" t="str">
        <f>IF(AND(L333="Fully Implemented", L334="Fully Implemented", L335="Fully Implemented", L336="Fully Implemented", L337="Fully Implemented", L338="Fully Implemented",L339="Fully Implemented", L340="Fully Implemented"), "Fully Implemented", "")</f>
        <v/>
      </c>
      <c r="M332" s="549"/>
      <c r="N332" s="550">
        <f>IF(AND(L333="Fully Implemented", L334="Fully Implemented", L335="Fully Implemented",L336="Fully Implemented",L337="Fully Implemented",L338="Fully Implemented",L339="Fully Implemented",L340="Fully Implemented"), 0, -1*E332)</f>
        <v>-5</v>
      </c>
      <c r="R332" s="109">
        <f>IF(N332=0, E332, 0)</f>
        <v>0</v>
      </c>
    </row>
    <row r="333" spans="1:20" ht="48" x14ac:dyDescent="0.2">
      <c r="A333" s="551" t="s">
        <v>1321</v>
      </c>
      <c r="B333" s="552" t="s">
        <v>1326</v>
      </c>
      <c r="C333" s="553" t="s">
        <v>1327</v>
      </c>
      <c r="D333" s="554" t="s">
        <v>1324</v>
      </c>
      <c r="E333" s="555"/>
      <c r="F333" s="556" t="str">
        <f t="shared" si="4"/>
        <v/>
      </c>
      <c r="G333" s="1012" t="s">
        <v>218</v>
      </c>
      <c r="H333" s="551"/>
      <c r="I333" s="553" t="s">
        <v>1328</v>
      </c>
      <c r="J333" s="557"/>
      <c r="K333" s="558"/>
      <c r="L333" s="559" t="s">
        <v>215</v>
      </c>
      <c r="M333" s="560"/>
      <c r="N333" s="561"/>
    </row>
    <row r="334" spans="1:20" ht="48" x14ac:dyDescent="0.2">
      <c r="A334" s="551" t="s">
        <v>1321</v>
      </c>
      <c r="B334" s="552" t="s">
        <v>1329</v>
      </c>
      <c r="C334" s="553" t="s">
        <v>1330</v>
      </c>
      <c r="D334" s="554" t="s">
        <v>1324</v>
      </c>
      <c r="E334" s="555"/>
      <c r="F334" s="556" t="str">
        <f t="shared" si="4"/>
        <v/>
      </c>
      <c r="G334" s="1012" t="s">
        <v>218</v>
      </c>
      <c r="H334" s="551"/>
      <c r="I334" s="553" t="s">
        <v>1331</v>
      </c>
      <c r="J334" s="557"/>
      <c r="K334" s="558"/>
      <c r="L334" s="559" t="s">
        <v>215</v>
      </c>
      <c r="M334" s="560"/>
      <c r="N334" s="561"/>
    </row>
    <row r="335" spans="1:20" ht="48" x14ac:dyDescent="0.2">
      <c r="A335" s="551" t="s">
        <v>1321</v>
      </c>
      <c r="B335" s="552" t="s">
        <v>1332</v>
      </c>
      <c r="C335" s="553" t="s">
        <v>1333</v>
      </c>
      <c r="D335" s="554" t="s">
        <v>1324</v>
      </c>
      <c r="E335" s="555"/>
      <c r="F335" s="556" t="str">
        <f t="shared" si="4"/>
        <v/>
      </c>
      <c r="G335" s="1012" t="s">
        <v>218</v>
      </c>
      <c r="H335" s="551"/>
      <c r="I335" s="553" t="s">
        <v>1334</v>
      </c>
      <c r="J335" s="557"/>
      <c r="K335" s="558"/>
      <c r="L335" s="559" t="s">
        <v>215</v>
      </c>
      <c r="M335" s="560"/>
      <c r="N335" s="561"/>
    </row>
    <row r="336" spans="1:20" ht="48" x14ac:dyDescent="0.2">
      <c r="A336" s="551" t="s">
        <v>1321</v>
      </c>
      <c r="B336" s="552" t="s">
        <v>1335</v>
      </c>
      <c r="C336" s="553" t="s">
        <v>1336</v>
      </c>
      <c r="D336" s="554" t="s">
        <v>1324</v>
      </c>
      <c r="E336" s="555"/>
      <c r="F336" s="556" t="str">
        <f t="shared" si="4"/>
        <v/>
      </c>
      <c r="G336" s="1012" t="s">
        <v>218</v>
      </c>
      <c r="H336" s="551"/>
      <c r="I336" s="553" t="s">
        <v>1337</v>
      </c>
      <c r="J336" s="557"/>
      <c r="K336" s="558"/>
      <c r="L336" s="559" t="s">
        <v>215</v>
      </c>
      <c r="M336" s="560"/>
      <c r="N336" s="561"/>
    </row>
    <row r="337" spans="1:18" ht="48" x14ac:dyDescent="0.2">
      <c r="A337" s="551" t="s">
        <v>1321</v>
      </c>
      <c r="B337" s="552" t="s">
        <v>1338</v>
      </c>
      <c r="C337" s="553" t="s">
        <v>1339</v>
      </c>
      <c r="D337" s="554" t="s">
        <v>1324</v>
      </c>
      <c r="E337" s="555"/>
      <c r="F337" s="556" t="str">
        <f t="shared" si="4"/>
        <v/>
      </c>
      <c r="G337" s="1012" t="s">
        <v>218</v>
      </c>
      <c r="H337" s="551"/>
      <c r="I337" s="553" t="s">
        <v>1340</v>
      </c>
      <c r="J337" s="557"/>
      <c r="K337" s="558"/>
      <c r="L337" s="559" t="s">
        <v>215</v>
      </c>
      <c r="M337" s="560"/>
      <c r="N337" s="561"/>
    </row>
    <row r="338" spans="1:18" ht="48" x14ac:dyDescent="0.2">
      <c r="A338" s="551" t="s">
        <v>1321</v>
      </c>
      <c r="B338" s="552" t="s">
        <v>1341</v>
      </c>
      <c r="C338" s="553" t="s">
        <v>1342</v>
      </c>
      <c r="D338" s="554" t="s">
        <v>1324</v>
      </c>
      <c r="E338" s="555"/>
      <c r="F338" s="556" t="str">
        <f t="shared" si="4"/>
        <v/>
      </c>
      <c r="G338" s="1012" t="s">
        <v>218</v>
      </c>
      <c r="H338" s="551"/>
      <c r="I338" s="553" t="s">
        <v>1343</v>
      </c>
      <c r="J338" s="557"/>
      <c r="K338" s="558"/>
      <c r="L338" s="559" t="s">
        <v>215</v>
      </c>
      <c r="M338" s="560"/>
      <c r="N338" s="561"/>
    </row>
    <row r="339" spans="1:18" ht="48" x14ac:dyDescent="0.2">
      <c r="A339" s="551" t="s">
        <v>1321</v>
      </c>
      <c r="B339" s="552" t="s">
        <v>1344</v>
      </c>
      <c r="C339" s="553" t="s">
        <v>1345</v>
      </c>
      <c r="D339" s="554" t="s">
        <v>1324</v>
      </c>
      <c r="E339" s="555"/>
      <c r="F339" s="556" t="str">
        <f t="shared" si="4"/>
        <v/>
      </c>
      <c r="G339" s="1012" t="s">
        <v>218</v>
      </c>
      <c r="H339" s="551"/>
      <c r="I339" s="553" t="s">
        <v>1346</v>
      </c>
      <c r="J339" s="557"/>
      <c r="K339" s="558"/>
      <c r="L339" s="559" t="s">
        <v>215</v>
      </c>
      <c r="M339" s="560"/>
      <c r="N339" s="561"/>
    </row>
    <row r="340" spans="1:18" ht="49" thickBot="1" x14ac:dyDescent="0.25">
      <c r="A340" s="562" t="s">
        <v>1321</v>
      </c>
      <c r="B340" s="563" t="s">
        <v>1347</v>
      </c>
      <c r="C340" s="564" t="s">
        <v>1348</v>
      </c>
      <c r="D340" s="565" t="s">
        <v>1324</v>
      </c>
      <c r="E340" s="566"/>
      <c r="F340" s="567" t="str">
        <f t="shared" si="4"/>
        <v/>
      </c>
      <c r="G340" s="1013" t="s">
        <v>218</v>
      </c>
      <c r="H340" s="562"/>
      <c r="I340" s="564" t="s">
        <v>1349</v>
      </c>
      <c r="J340" s="568"/>
      <c r="K340" s="569"/>
      <c r="L340" s="570" t="s">
        <v>215</v>
      </c>
      <c r="M340" s="571"/>
      <c r="N340" s="572"/>
    </row>
    <row r="341" spans="1:18" ht="64" x14ac:dyDescent="0.2">
      <c r="A341" s="540" t="s">
        <v>1321</v>
      </c>
      <c r="B341" s="541" t="s">
        <v>1350</v>
      </c>
      <c r="C341" s="542" t="s">
        <v>1351</v>
      </c>
      <c r="D341" s="543" t="s">
        <v>1352</v>
      </c>
      <c r="E341" s="544">
        <v>5</v>
      </c>
      <c r="F341" s="545" t="str">
        <f t="shared" si="4"/>
        <v>NOT POA&amp;Mable</v>
      </c>
      <c r="G341" s="1011" t="s">
        <v>207</v>
      </c>
      <c r="H341" s="540" t="s">
        <v>1353</v>
      </c>
      <c r="I341" s="542" t="s">
        <v>236</v>
      </c>
      <c r="J341" s="546" t="s">
        <v>210</v>
      </c>
      <c r="K341" s="547"/>
      <c r="L341" s="548" t="str">
        <f>IF(AND(L342="Fully Implemented", L343="Fully Implemented", L344="Fully Implemented", L345="Fully Implemented", L346="Fully Implemented", L347="Fully Implemented"), "Fully Implemented", "")</f>
        <v/>
      </c>
      <c r="M341" s="549"/>
      <c r="N341" s="550">
        <f>IF(AND(L342="Fully Implemented", L343="Fully Implemented", L344="Fully Implemented",L345="Fully Implemented",L346="Fully Implemented",L347="Fully Implemented"), 0, -1*E341)</f>
        <v>-5</v>
      </c>
      <c r="R341" s="109">
        <f>IF(N341=0, E341, 0)</f>
        <v>0</v>
      </c>
    </row>
    <row r="342" spans="1:18" ht="48" x14ac:dyDescent="0.2">
      <c r="A342" s="551" t="s">
        <v>1321</v>
      </c>
      <c r="B342" s="552" t="s">
        <v>1354</v>
      </c>
      <c r="C342" s="553" t="s">
        <v>1355</v>
      </c>
      <c r="D342" s="554" t="s">
        <v>1352</v>
      </c>
      <c r="E342" s="555"/>
      <c r="F342" s="556" t="str">
        <f t="shared" si="4"/>
        <v/>
      </c>
      <c r="G342" s="1012" t="s">
        <v>218</v>
      </c>
      <c r="H342" s="551"/>
      <c r="I342" s="553" t="s">
        <v>1356</v>
      </c>
      <c r="J342" s="557"/>
      <c r="K342" s="558"/>
      <c r="L342" s="559" t="s">
        <v>215</v>
      </c>
      <c r="M342" s="560"/>
      <c r="N342" s="561"/>
    </row>
    <row r="343" spans="1:18" ht="48" x14ac:dyDescent="0.2">
      <c r="A343" s="551" t="s">
        <v>1321</v>
      </c>
      <c r="B343" s="552" t="s">
        <v>1357</v>
      </c>
      <c r="C343" s="553" t="s">
        <v>1358</v>
      </c>
      <c r="D343" s="554" t="s">
        <v>1352</v>
      </c>
      <c r="E343" s="555"/>
      <c r="F343" s="556" t="str">
        <f t="shared" si="4"/>
        <v/>
      </c>
      <c r="G343" s="1012" t="s">
        <v>213</v>
      </c>
      <c r="H343" s="551"/>
      <c r="I343" s="553" t="s">
        <v>1359</v>
      </c>
      <c r="J343" s="557"/>
      <c r="K343" s="558"/>
      <c r="L343" s="559" t="s">
        <v>215</v>
      </c>
      <c r="M343" s="560"/>
      <c r="N343" s="561"/>
    </row>
    <row r="344" spans="1:18" ht="48" x14ac:dyDescent="0.2">
      <c r="A344" s="551" t="s">
        <v>1321</v>
      </c>
      <c r="B344" s="552" t="s">
        <v>1360</v>
      </c>
      <c r="C344" s="553" t="s">
        <v>1361</v>
      </c>
      <c r="D344" s="554" t="s">
        <v>1352</v>
      </c>
      <c r="E344" s="555"/>
      <c r="F344" s="556" t="str">
        <f t="shared" si="4"/>
        <v/>
      </c>
      <c r="G344" s="1012" t="s">
        <v>218</v>
      </c>
      <c r="H344" s="551"/>
      <c r="I344" s="553" t="s">
        <v>1362</v>
      </c>
      <c r="J344" s="557"/>
      <c r="K344" s="558"/>
      <c r="L344" s="559" t="s">
        <v>215</v>
      </c>
      <c r="M344" s="560"/>
      <c r="N344" s="561"/>
      <c r="R344" s="109">
        <f>IF(N344=0, E344, 0)</f>
        <v>0</v>
      </c>
    </row>
    <row r="345" spans="1:18" ht="48" x14ac:dyDescent="0.2">
      <c r="A345" s="551" t="s">
        <v>1321</v>
      </c>
      <c r="B345" s="552" t="s">
        <v>1363</v>
      </c>
      <c r="C345" s="553" t="s">
        <v>1364</v>
      </c>
      <c r="D345" s="554" t="s">
        <v>1352</v>
      </c>
      <c r="E345" s="555"/>
      <c r="F345" s="556" t="str">
        <f t="shared" si="4"/>
        <v/>
      </c>
      <c r="G345" s="1012" t="s">
        <v>218</v>
      </c>
      <c r="H345" s="551"/>
      <c r="I345" s="553" t="s">
        <v>1365</v>
      </c>
      <c r="J345" s="557"/>
      <c r="K345" s="558"/>
      <c r="L345" s="559" t="s">
        <v>215</v>
      </c>
      <c r="M345" s="560"/>
      <c r="N345" s="561"/>
    </row>
    <row r="346" spans="1:18" ht="48" x14ac:dyDescent="0.2">
      <c r="A346" s="551" t="s">
        <v>1321</v>
      </c>
      <c r="B346" s="552" t="s">
        <v>1366</v>
      </c>
      <c r="C346" s="553" t="s">
        <v>1367</v>
      </c>
      <c r="D346" s="554" t="s">
        <v>1352</v>
      </c>
      <c r="E346" s="555"/>
      <c r="F346" s="556" t="str">
        <f t="shared" si="4"/>
        <v/>
      </c>
      <c r="G346" s="1012" t="s">
        <v>213</v>
      </c>
      <c r="H346" s="551"/>
      <c r="I346" s="553" t="s">
        <v>1368</v>
      </c>
      <c r="J346" s="557"/>
      <c r="K346" s="558"/>
      <c r="L346" s="559" t="s">
        <v>215</v>
      </c>
      <c r="M346" s="560"/>
      <c r="N346" s="561"/>
    </row>
    <row r="347" spans="1:18" ht="49" thickBot="1" x14ac:dyDescent="0.25">
      <c r="A347" s="562" t="s">
        <v>1321</v>
      </c>
      <c r="B347" s="563" t="s">
        <v>1369</v>
      </c>
      <c r="C347" s="564" t="s">
        <v>1370</v>
      </c>
      <c r="D347" s="565" t="s">
        <v>1352</v>
      </c>
      <c r="E347" s="566"/>
      <c r="F347" s="567" t="str">
        <f t="shared" si="4"/>
        <v/>
      </c>
      <c r="G347" s="1013" t="s">
        <v>218</v>
      </c>
      <c r="H347" s="562"/>
      <c r="I347" s="564" t="s">
        <v>1371</v>
      </c>
      <c r="J347" s="568"/>
      <c r="K347" s="569"/>
      <c r="L347" s="570" t="s">
        <v>215</v>
      </c>
      <c r="M347" s="571"/>
      <c r="N347" s="572"/>
    </row>
    <row r="348" spans="1:18" ht="48" x14ac:dyDescent="0.2">
      <c r="A348" s="540" t="s">
        <v>1321</v>
      </c>
      <c r="B348" s="541" t="s">
        <v>1372</v>
      </c>
      <c r="C348" s="542" t="s">
        <v>1373</v>
      </c>
      <c r="D348" s="543" t="s">
        <v>1374</v>
      </c>
      <c r="E348" s="544">
        <v>1</v>
      </c>
      <c r="F348" s="545" t="str">
        <f t="shared" si="4"/>
        <v>POA&amp;Mable</v>
      </c>
      <c r="G348" s="1011" t="s">
        <v>218</v>
      </c>
      <c r="H348" s="540" t="s">
        <v>1375</v>
      </c>
      <c r="I348" s="542" t="s">
        <v>236</v>
      </c>
      <c r="J348" s="546" t="s">
        <v>210</v>
      </c>
      <c r="K348" s="573"/>
      <c r="L348" s="548" t="str">
        <f>IF(AND(L349="Fully Implemented", L350="Fully Implemented", L351="Fully Implemented"), "Fully Implemented", "")</f>
        <v/>
      </c>
      <c r="M348" s="549"/>
      <c r="N348" s="550">
        <f>IF(AND(OR(L349="Fully Implemented", L349="Not Permitted"), OR(L350="Fully Implemented", L350="Not Permitted"), OR(L351="Fully Implemented", L351="Not Permitted")), 0, -1*E348)</f>
        <v>-1</v>
      </c>
    </row>
    <row r="349" spans="1:18" ht="48" x14ac:dyDescent="0.2">
      <c r="A349" s="551" t="s">
        <v>1321</v>
      </c>
      <c r="B349" s="552" t="s">
        <v>1376</v>
      </c>
      <c r="C349" s="553" t="s">
        <v>1377</v>
      </c>
      <c r="D349" s="554" t="s">
        <v>1374</v>
      </c>
      <c r="E349" s="555"/>
      <c r="F349" s="556" t="str">
        <f t="shared" si="4"/>
        <v/>
      </c>
      <c r="G349" s="1012" t="s">
        <v>218</v>
      </c>
      <c r="H349" s="551"/>
      <c r="I349" s="553" t="s">
        <v>1378</v>
      </c>
      <c r="J349" s="557"/>
      <c r="K349" s="558"/>
      <c r="L349" s="559" t="s">
        <v>215</v>
      </c>
      <c r="M349" s="560"/>
      <c r="N349" s="561"/>
      <c r="R349" s="109">
        <f>IF(N349=0, E349, 0)</f>
        <v>0</v>
      </c>
    </row>
    <row r="350" spans="1:18" ht="48" x14ac:dyDescent="0.2">
      <c r="A350" s="551" t="s">
        <v>1321</v>
      </c>
      <c r="B350" s="552" t="s">
        <v>1379</v>
      </c>
      <c r="C350" s="553" t="s">
        <v>1380</v>
      </c>
      <c r="D350" s="554" t="s">
        <v>1374</v>
      </c>
      <c r="E350" s="555"/>
      <c r="F350" s="556" t="str">
        <f t="shared" si="4"/>
        <v/>
      </c>
      <c r="G350" s="1012" t="s">
        <v>218</v>
      </c>
      <c r="H350" s="551"/>
      <c r="I350" s="553" t="s">
        <v>1381</v>
      </c>
      <c r="J350" s="557"/>
      <c r="K350" s="558"/>
      <c r="L350" s="559" t="s">
        <v>215</v>
      </c>
      <c r="M350" s="560"/>
      <c r="N350" s="561"/>
      <c r="R350" s="109">
        <f>IF(N350=0, E350, 0)</f>
        <v>0</v>
      </c>
    </row>
    <row r="351" spans="1:18" ht="49" thickBot="1" x14ac:dyDescent="0.25">
      <c r="A351" s="562" t="s">
        <v>1321</v>
      </c>
      <c r="B351" s="563" t="s">
        <v>1382</v>
      </c>
      <c r="C351" s="564" t="s">
        <v>1383</v>
      </c>
      <c r="D351" s="565" t="s">
        <v>1374</v>
      </c>
      <c r="E351" s="566"/>
      <c r="F351" s="567" t="str">
        <f t="shared" si="4"/>
        <v/>
      </c>
      <c r="G351" s="1013" t="s">
        <v>218</v>
      </c>
      <c r="H351" s="562"/>
      <c r="I351" s="564" t="s">
        <v>1384</v>
      </c>
      <c r="J351" s="568"/>
      <c r="K351" s="569"/>
      <c r="L351" s="570" t="s">
        <v>215</v>
      </c>
      <c r="M351" s="571"/>
      <c r="N351" s="572"/>
      <c r="R351" s="109">
        <f>IF(N351=0, E351, 0)</f>
        <v>0</v>
      </c>
    </row>
    <row r="352" spans="1:18" ht="49" thickBot="1" x14ac:dyDescent="0.25">
      <c r="A352" s="574" t="s">
        <v>1321</v>
      </c>
      <c r="B352" s="575" t="s">
        <v>1385</v>
      </c>
      <c r="C352" s="576" t="s">
        <v>1386</v>
      </c>
      <c r="D352" s="577" t="s">
        <v>1387</v>
      </c>
      <c r="E352" s="578">
        <v>1</v>
      </c>
      <c r="F352" s="579" t="str">
        <f t="shared" si="4"/>
        <v>POA&amp;Mable</v>
      </c>
      <c r="G352" s="1014" t="s">
        <v>218</v>
      </c>
      <c r="H352" s="574" t="s">
        <v>1388</v>
      </c>
      <c r="I352" s="576" t="s">
        <v>1389</v>
      </c>
      <c r="J352" s="580" t="s">
        <v>210</v>
      </c>
      <c r="K352" s="581"/>
      <c r="L352" s="582" t="s">
        <v>215</v>
      </c>
      <c r="M352" s="583"/>
      <c r="N352" s="584">
        <f>IF(L352&lt;&gt;"Fully Implemented", -1*E352, 0)</f>
        <v>-1</v>
      </c>
    </row>
    <row r="353" spans="1:18" ht="48" x14ac:dyDescent="0.2">
      <c r="A353" s="540" t="s">
        <v>1321</v>
      </c>
      <c r="B353" s="541" t="s">
        <v>1390</v>
      </c>
      <c r="C353" s="542" t="s">
        <v>1391</v>
      </c>
      <c r="D353" s="543" t="s">
        <v>1392</v>
      </c>
      <c r="E353" s="544">
        <v>5</v>
      </c>
      <c r="F353" s="545" t="str">
        <f t="shared" si="4"/>
        <v>NOT POA&amp;Mable</v>
      </c>
      <c r="G353" s="1011" t="s">
        <v>207</v>
      </c>
      <c r="H353" s="540" t="s">
        <v>1393</v>
      </c>
      <c r="I353" s="542" t="s">
        <v>236</v>
      </c>
      <c r="J353" s="546" t="s">
        <v>210</v>
      </c>
      <c r="K353" s="547"/>
      <c r="L353" s="548" t="str">
        <f>IF(AND(L354="Fully Implemented", L355="Fully Implemented"), "Fully Implemented", "")</f>
        <v/>
      </c>
      <c r="M353" s="549"/>
      <c r="N353" s="550">
        <f>IF(AND(L354="Fully Implemented", L355="Fully Implemented"), 0, -1*E353)</f>
        <v>-5</v>
      </c>
    </row>
    <row r="354" spans="1:18" ht="48" x14ac:dyDescent="0.2">
      <c r="A354" s="551" t="s">
        <v>1321</v>
      </c>
      <c r="B354" s="552" t="s">
        <v>1394</v>
      </c>
      <c r="C354" s="553" t="s">
        <v>1395</v>
      </c>
      <c r="D354" s="554" t="s">
        <v>1392</v>
      </c>
      <c r="E354" s="555"/>
      <c r="F354" s="556" t="str">
        <f t="shared" si="4"/>
        <v/>
      </c>
      <c r="G354" s="1012" t="s">
        <v>213</v>
      </c>
      <c r="H354" s="551"/>
      <c r="I354" s="553" t="s">
        <v>1396</v>
      </c>
      <c r="J354" s="557"/>
      <c r="K354" s="558"/>
      <c r="L354" s="559" t="s">
        <v>215</v>
      </c>
      <c r="M354" s="560"/>
      <c r="N354" s="561"/>
      <c r="R354" s="109">
        <f>IF(N354=0, E354, 0)</f>
        <v>0</v>
      </c>
    </row>
    <row r="355" spans="1:18" ht="49" thickBot="1" x14ac:dyDescent="0.25">
      <c r="A355" s="562" t="s">
        <v>1321</v>
      </c>
      <c r="B355" s="563" t="s">
        <v>1397</v>
      </c>
      <c r="C355" s="564" t="s">
        <v>1398</v>
      </c>
      <c r="D355" s="565" t="s">
        <v>1392</v>
      </c>
      <c r="E355" s="566"/>
      <c r="F355" s="567" t="str">
        <f t="shared" si="4"/>
        <v/>
      </c>
      <c r="G355" s="1013" t="s">
        <v>218</v>
      </c>
      <c r="H355" s="562"/>
      <c r="I355" s="564" t="s">
        <v>1399</v>
      </c>
      <c r="J355" s="568"/>
      <c r="K355" s="569"/>
      <c r="L355" s="570" t="s">
        <v>215</v>
      </c>
      <c r="M355" s="571"/>
      <c r="N355" s="572"/>
    </row>
    <row r="356" spans="1:18" ht="48" x14ac:dyDescent="0.2">
      <c r="A356" s="540" t="s">
        <v>1321</v>
      </c>
      <c r="B356" s="541" t="s">
        <v>1400</v>
      </c>
      <c r="C356" s="542" t="s">
        <v>1401</v>
      </c>
      <c r="D356" s="543" t="s">
        <v>1402</v>
      </c>
      <c r="E356" s="544">
        <v>5</v>
      </c>
      <c r="F356" s="545" t="str">
        <f t="shared" ref="F356:F409" si="5">IF(E356=0, "", IF(OR(E356=5, E356=3, MID(D356, 4, 2)="L1"), "NOT POA&amp;Mable", "POA&amp;Mable"))</f>
        <v>NOT POA&amp;Mable</v>
      </c>
      <c r="G356" s="1011" t="s">
        <v>218</v>
      </c>
      <c r="H356" s="540" t="s">
        <v>1403</v>
      </c>
      <c r="I356" s="542" t="s">
        <v>236</v>
      </c>
      <c r="J356" s="546" t="s">
        <v>210</v>
      </c>
      <c r="K356" s="547"/>
      <c r="L356" s="548" t="str">
        <f>IF(AND(L357="Fully Implemented", L358="Fully Implemented"), "Fully Implemented", "")</f>
        <v/>
      </c>
      <c r="M356" s="549"/>
      <c r="N356" s="550">
        <f>IF(AND(L357="Fully Implemented", L358="Fully Implemented"), 0, -1*E356)</f>
        <v>-5</v>
      </c>
    </row>
    <row r="357" spans="1:18" ht="48" x14ac:dyDescent="0.2">
      <c r="A357" s="551" t="s">
        <v>1321</v>
      </c>
      <c r="B357" s="552" t="s">
        <v>1404</v>
      </c>
      <c r="C357" s="553" t="s">
        <v>1405</v>
      </c>
      <c r="D357" s="554" t="s">
        <v>1402</v>
      </c>
      <c r="E357" s="555"/>
      <c r="F357" s="556" t="str">
        <f t="shared" si="5"/>
        <v/>
      </c>
      <c r="G357" s="1012" t="s">
        <v>218</v>
      </c>
      <c r="H357" s="551"/>
      <c r="I357" s="553" t="s">
        <v>1406</v>
      </c>
      <c r="J357" s="557"/>
      <c r="K357" s="558"/>
      <c r="L357" s="559" t="s">
        <v>215</v>
      </c>
      <c r="M357" s="560"/>
      <c r="N357" s="561"/>
      <c r="R357" s="109">
        <f>IF(N357=0, E357, 0)</f>
        <v>0</v>
      </c>
    </row>
    <row r="358" spans="1:18" ht="49" thickBot="1" x14ac:dyDescent="0.25">
      <c r="A358" s="562" t="s">
        <v>1321</v>
      </c>
      <c r="B358" s="563" t="s">
        <v>1407</v>
      </c>
      <c r="C358" s="564" t="s">
        <v>1408</v>
      </c>
      <c r="D358" s="565" t="s">
        <v>1402</v>
      </c>
      <c r="E358" s="566"/>
      <c r="F358" s="567" t="str">
        <f t="shared" si="5"/>
        <v/>
      </c>
      <c r="G358" s="1013" t="s">
        <v>218</v>
      </c>
      <c r="H358" s="562"/>
      <c r="I358" s="564" t="s">
        <v>1409</v>
      </c>
      <c r="J358" s="568"/>
      <c r="K358" s="569"/>
      <c r="L358" s="570" t="s">
        <v>215</v>
      </c>
      <c r="M358" s="571"/>
      <c r="N358" s="572"/>
      <c r="R358" s="109">
        <f>IF(N358=0, E358, 0)</f>
        <v>0</v>
      </c>
    </row>
    <row r="359" spans="1:18" ht="65" thickBot="1" x14ac:dyDescent="0.25">
      <c r="A359" s="574" t="s">
        <v>1321</v>
      </c>
      <c r="B359" s="575" t="s">
        <v>1410</v>
      </c>
      <c r="C359" s="576" t="s">
        <v>1411</v>
      </c>
      <c r="D359" s="577" t="s">
        <v>1412</v>
      </c>
      <c r="E359" s="578">
        <v>1</v>
      </c>
      <c r="F359" s="579" t="str">
        <f t="shared" si="5"/>
        <v>POA&amp;Mable</v>
      </c>
      <c r="G359" s="1014" t="s">
        <v>218</v>
      </c>
      <c r="H359" s="574" t="s">
        <v>1413</v>
      </c>
      <c r="I359" s="576" t="s">
        <v>1414</v>
      </c>
      <c r="J359" s="580" t="s">
        <v>210</v>
      </c>
      <c r="K359" s="585"/>
      <c r="L359" s="582" t="s">
        <v>215</v>
      </c>
      <c r="M359" s="583"/>
      <c r="N359" s="584">
        <f>IF(L359&lt;&gt;"Fully Implemented", -1*E359, 0)</f>
        <v>-1</v>
      </c>
      <c r="R359" s="109">
        <f>IF(N359=0, E359, 0)</f>
        <v>0</v>
      </c>
    </row>
    <row r="360" spans="1:18" ht="64" x14ac:dyDescent="0.2">
      <c r="A360" s="540" t="s">
        <v>1321</v>
      </c>
      <c r="B360" s="541" t="s">
        <v>1415</v>
      </c>
      <c r="C360" s="542" t="s">
        <v>1416</v>
      </c>
      <c r="D360" s="543" t="s">
        <v>1417</v>
      </c>
      <c r="E360" s="544">
        <v>3</v>
      </c>
      <c r="F360" s="545" t="str">
        <f t="shared" si="5"/>
        <v>NOT POA&amp;Mable</v>
      </c>
      <c r="G360" s="1011" t="s">
        <v>207</v>
      </c>
      <c r="H360" s="540" t="s">
        <v>1418</v>
      </c>
      <c r="I360" s="542" t="s">
        <v>236</v>
      </c>
      <c r="J360" s="546" t="s">
        <v>210</v>
      </c>
      <c r="K360" s="547"/>
      <c r="L360" s="548" t="str">
        <f>IF(AND(L361="Fully Implemented", L362="Fully Implemented", L363="Fully Implemented"), "Fully Implemented", "")</f>
        <v/>
      </c>
      <c r="M360" s="549"/>
      <c r="N360" s="550">
        <f>IF(AND(OR(L361="Fully Implemented", L361="Not Permitted"), OR(L362="Fully Implemented", L362="Not Permitted"), OR(L363="Fully Implemented", L363="Not Permitted")), 0, -1*E360)</f>
        <v>-3</v>
      </c>
    </row>
    <row r="361" spans="1:18" ht="48" x14ac:dyDescent="0.2">
      <c r="A361" s="551" t="s">
        <v>1321</v>
      </c>
      <c r="B361" s="552" t="s">
        <v>1419</v>
      </c>
      <c r="C361" s="553" t="s">
        <v>1420</v>
      </c>
      <c r="D361" s="554" t="s">
        <v>1417</v>
      </c>
      <c r="E361" s="555"/>
      <c r="F361" s="556" t="str">
        <f t="shared" si="5"/>
        <v/>
      </c>
      <c r="G361" s="1012" t="s">
        <v>218</v>
      </c>
      <c r="H361" s="551"/>
      <c r="I361" s="553" t="s">
        <v>1421</v>
      </c>
      <c r="J361" s="557"/>
      <c r="K361" s="558"/>
      <c r="L361" s="559" t="s">
        <v>215</v>
      </c>
      <c r="M361" s="560"/>
      <c r="N361" s="561"/>
    </row>
    <row r="362" spans="1:18" ht="48" x14ac:dyDescent="0.2">
      <c r="A362" s="551" t="s">
        <v>1321</v>
      </c>
      <c r="B362" s="552" t="s">
        <v>1422</v>
      </c>
      <c r="C362" s="553" t="s">
        <v>1423</v>
      </c>
      <c r="D362" s="554" t="s">
        <v>1417</v>
      </c>
      <c r="E362" s="555"/>
      <c r="F362" s="556" t="str">
        <f t="shared" si="5"/>
        <v/>
      </c>
      <c r="G362" s="1012" t="s">
        <v>213</v>
      </c>
      <c r="H362" s="551"/>
      <c r="I362" s="553" t="s">
        <v>1424</v>
      </c>
      <c r="J362" s="557"/>
      <c r="K362" s="558"/>
      <c r="L362" s="559" t="s">
        <v>215</v>
      </c>
      <c r="M362" s="560"/>
      <c r="N362" s="561"/>
    </row>
    <row r="363" spans="1:18" ht="49" thickBot="1" x14ac:dyDescent="0.25">
      <c r="A363" s="562" t="s">
        <v>1321</v>
      </c>
      <c r="B363" s="563" t="s">
        <v>1425</v>
      </c>
      <c r="C363" s="564" t="s">
        <v>1426</v>
      </c>
      <c r="D363" s="565" t="s">
        <v>1417</v>
      </c>
      <c r="E363" s="566"/>
      <c r="F363" s="567" t="str">
        <f t="shared" si="5"/>
        <v/>
      </c>
      <c r="G363" s="1013" t="s">
        <v>207</v>
      </c>
      <c r="H363" s="562"/>
      <c r="I363" s="564" t="s">
        <v>1427</v>
      </c>
      <c r="J363" s="568"/>
      <c r="K363" s="569"/>
      <c r="L363" s="570" t="s">
        <v>215</v>
      </c>
      <c r="M363" s="571"/>
      <c r="N363" s="572"/>
    </row>
    <row r="364" spans="1:18" ht="48" x14ac:dyDescent="0.2">
      <c r="A364" s="540" t="s">
        <v>1321</v>
      </c>
      <c r="B364" s="541" t="s">
        <v>1428</v>
      </c>
      <c r="C364" s="542" t="s">
        <v>1429</v>
      </c>
      <c r="D364" s="543" t="s">
        <v>1430</v>
      </c>
      <c r="E364" s="544">
        <v>1</v>
      </c>
      <c r="F364" s="545" t="str">
        <f t="shared" si="5"/>
        <v>POA&amp;Mable</v>
      </c>
      <c r="G364" s="1011" t="s">
        <v>218</v>
      </c>
      <c r="H364" s="540" t="s">
        <v>1431</v>
      </c>
      <c r="I364" s="542" t="s">
        <v>236</v>
      </c>
      <c r="J364" s="546" t="s">
        <v>210</v>
      </c>
      <c r="K364" s="547"/>
      <c r="L364" s="548" t="str">
        <f>IF(AND(L365="Fully Implemented", L366="Fully Implemented", L367="Fully Implemented"), "Fully Implemented", "")</f>
        <v/>
      </c>
      <c r="M364" s="549"/>
      <c r="N364" s="550">
        <f>IF(AND(OR(L365="Fully Implemented", L365="Not Permitted"), OR(L366="Fully Implemented", L366="Not Permitted"), OR(L367="Fully Implemented", L367="Not Permitted")), 0, -1*E364)</f>
        <v>-1</v>
      </c>
    </row>
    <row r="365" spans="1:18" ht="48" x14ac:dyDescent="0.2">
      <c r="A365" s="551" t="s">
        <v>1321</v>
      </c>
      <c r="B365" s="552" t="s">
        <v>1432</v>
      </c>
      <c r="C365" s="553" t="s">
        <v>1433</v>
      </c>
      <c r="D365" s="554" t="s">
        <v>1430</v>
      </c>
      <c r="E365" s="555"/>
      <c r="F365" s="556" t="str">
        <f t="shared" si="5"/>
        <v/>
      </c>
      <c r="G365" s="1012" t="s">
        <v>218</v>
      </c>
      <c r="H365" s="551"/>
      <c r="I365" s="553" t="s">
        <v>1434</v>
      </c>
      <c r="J365" s="557"/>
      <c r="K365" s="558"/>
      <c r="L365" s="559" t="s">
        <v>215</v>
      </c>
      <c r="M365" s="560"/>
      <c r="N365" s="561"/>
      <c r="R365" s="109">
        <f>IF(N365=0, E365, 0)</f>
        <v>0</v>
      </c>
    </row>
    <row r="366" spans="1:18" ht="48" x14ac:dyDescent="0.2">
      <c r="A366" s="551" t="s">
        <v>1321</v>
      </c>
      <c r="B366" s="552" t="s">
        <v>1435</v>
      </c>
      <c r="C366" s="553" t="s">
        <v>1436</v>
      </c>
      <c r="D366" s="554" t="s">
        <v>1430</v>
      </c>
      <c r="E366" s="555"/>
      <c r="F366" s="556" t="str">
        <f t="shared" si="5"/>
        <v/>
      </c>
      <c r="G366" s="1012" t="s">
        <v>218</v>
      </c>
      <c r="H366" s="551"/>
      <c r="I366" s="553" t="s">
        <v>1437</v>
      </c>
      <c r="J366" s="557"/>
      <c r="K366" s="558"/>
      <c r="L366" s="559" t="s">
        <v>215</v>
      </c>
      <c r="M366" s="560"/>
      <c r="N366" s="561"/>
    </row>
    <row r="367" spans="1:18" ht="49" thickBot="1" x14ac:dyDescent="0.25">
      <c r="A367" s="562" t="s">
        <v>1321</v>
      </c>
      <c r="B367" s="563" t="s">
        <v>1438</v>
      </c>
      <c r="C367" s="564" t="s">
        <v>1439</v>
      </c>
      <c r="D367" s="565" t="s">
        <v>1430</v>
      </c>
      <c r="E367" s="566"/>
      <c r="F367" s="567" t="str">
        <f t="shared" si="5"/>
        <v/>
      </c>
      <c r="G367" s="1013" t="s">
        <v>218</v>
      </c>
      <c r="H367" s="562"/>
      <c r="I367" s="564" t="s">
        <v>1440</v>
      </c>
      <c r="J367" s="568"/>
      <c r="K367" s="569"/>
      <c r="L367" s="570" t="s">
        <v>215</v>
      </c>
      <c r="M367" s="571"/>
      <c r="N367" s="572"/>
    </row>
    <row r="368" spans="1:18" ht="48" x14ac:dyDescent="0.2">
      <c r="A368" s="540" t="s">
        <v>1321</v>
      </c>
      <c r="B368" s="541" t="s">
        <v>1441</v>
      </c>
      <c r="C368" s="542" t="s">
        <v>1442</v>
      </c>
      <c r="D368" s="543" t="s">
        <v>1443</v>
      </c>
      <c r="E368" s="544">
        <v>1</v>
      </c>
      <c r="F368" s="545" t="str">
        <f t="shared" si="5"/>
        <v>POA&amp;Mable</v>
      </c>
      <c r="G368" s="1011" t="s">
        <v>218</v>
      </c>
      <c r="H368" s="540" t="s">
        <v>1444</v>
      </c>
      <c r="I368" s="542" t="s">
        <v>236</v>
      </c>
      <c r="J368" s="546" t="s">
        <v>210</v>
      </c>
      <c r="K368" s="573"/>
      <c r="L368" s="548" t="str">
        <f>IF(AND(L369="Fully Implemented", L370="Fully Implemented"), "Fully Implemented", "")</f>
        <v/>
      </c>
      <c r="M368" s="549"/>
      <c r="N368" s="550">
        <f>IF(AND(L369="Fully Implemented", L370="Fully Implemented"), 0, -1*E368)</f>
        <v>-1</v>
      </c>
      <c r="R368" s="109">
        <f>IF(N368=0, E368, 0)</f>
        <v>0</v>
      </c>
    </row>
    <row r="369" spans="1:18" ht="48" x14ac:dyDescent="0.2">
      <c r="A369" s="551" t="s">
        <v>1321</v>
      </c>
      <c r="B369" s="552" t="s">
        <v>1445</v>
      </c>
      <c r="C369" s="553" t="s">
        <v>1446</v>
      </c>
      <c r="D369" s="554" t="s">
        <v>1443</v>
      </c>
      <c r="E369" s="555"/>
      <c r="F369" s="556" t="str">
        <f t="shared" si="5"/>
        <v/>
      </c>
      <c r="G369" s="1012" t="s">
        <v>218</v>
      </c>
      <c r="H369" s="551"/>
      <c r="I369" s="553" t="s">
        <v>1447</v>
      </c>
      <c r="J369" s="557"/>
      <c r="K369" s="558"/>
      <c r="L369" s="559" t="s">
        <v>215</v>
      </c>
      <c r="M369" s="560"/>
      <c r="N369" s="561"/>
    </row>
    <row r="370" spans="1:18" ht="49" thickBot="1" x14ac:dyDescent="0.25">
      <c r="A370" s="562" t="s">
        <v>1321</v>
      </c>
      <c r="B370" s="563" t="s">
        <v>1448</v>
      </c>
      <c r="C370" s="564" t="s">
        <v>1449</v>
      </c>
      <c r="D370" s="565" t="s">
        <v>1443</v>
      </c>
      <c r="E370" s="566"/>
      <c r="F370" s="567" t="str">
        <f t="shared" si="5"/>
        <v/>
      </c>
      <c r="G370" s="1013" t="s">
        <v>218</v>
      </c>
      <c r="H370" s="562"/>
      <c r="I370" s="564" t="s">
        <v>1450</v>
      </c>
      <c r="J370" s="568"/>
      <c r="K370" s="569"/>
      <c r="L370" s="570" t="s">
        <v>215</v>
      </c>
      <c r="M370" s="571"/>
      <c r="N370" s="572"/>
    </row>
    <row r="371" spans="1:18" ht="65" thickBot="1" x14ac:dyDescent="0.25">
      <c r="A371" s="574" t="s">
        <v>1321</v>
      </c>
      <c r="B371" s="575" t="s">
        <v>1451</v>
      </c>
      <c r="C371" s="576" t="s">
        <v>1452</v>
      </c>
      <c r="D371" s="577" t="s">
        <v>1453</v>
      </c>
      <c r="E371" s="578">
        <v>5</v>
      </c>
      <c r="F371" s="579" t="str">
        <f t="shared" si="5"/>
        <v>NOT POA&amp;Mable</v>
      </c>
      <c r="G371" s="1014" t="s">
        <v>218</v>
      </c>
      <c r="H371" s="574" t="s">
        <v>1454</v>
      </c>
      <c r="I371" s="576" t="s">
        <v>1455</v>
      </c>
      <c r="J371" s="586" t="s">
        <v>1456</v>
      </c>
      <c r="K371" s="587"/>
      <c r="L371" s="582" t="s">
        <v>215</v>
      </c>
      <c r="M371" s="583"/>
      <c r="N371" s="584">
        <f>IF(L371="CUI is encrypted but not using FIPS-validated cryptography",-3,IF(L371="All CUI is encrypted using FIPS-validated cryptography",0,-5))</f>
        <v>-5</v>
      </c>
    </row>
    <row r="372" spans="1:18" ht="48" x14ac:dyDescent="0.2">
      <c r="A372" s="540" t="s">
        <v>1321</v>
      </c>
      <c r="B372" s="541" t="s">
        <v>1457</v>
      </c>
      <c r="C372" s="542" t="s">
        <v>1458</v>
      </c>
      <c r="D372" s="543" t="s">
        <v>1459</v>
      </c>
      <c r="E372" s="544">
        <v>1</v>
      </c>
      <c r="F372" s="545" t="str">
        <f t="shared" si="5"/>
        <v>POA&amp;Mable</v>
      </c>
      <c r="G372" s="1011" t="s">
        <v>207</v>
      </c>
      <c r="H372" s="540" t="s">
        <v>1460</v>
      </c>
      <c r="I372" s="542" t="s">
        <v>236</v>
      </c>
      <c r="J372" s="546" t="s">
        <v>210</v>
      </c>
      <c r="K372" s="573"/>
      <c r="L372" s="548" t="str">
        <f>IF(AND(L373="Fully Implemented", L374="Fully Implemented", L375="Fully Implemented"), "Fully Implemented", "")</f>
        <v/>
      </c>
      <c r="M372" s="549"/>
      <c r="N372" s="550">
        <f>IF(AND(OR(L373="Fully Implemented", L373="Not Permitted"), OR(L374="Fully Implemented", L374="Not Permitted"), OR(L375="Fully Implemented", L375="Not Permitted")), 0, -1*E372)</f>
        <v>-1</v>
      </c>
      <c r="R372" s="109">
        <f>IF(N372=0, E372, 0)</f>
        <v>0</v>
      </c>
    </row>
    <row r="373" spans="1:18" ht="48" x14ac:dyDescent="0.2">
      <c r="A373" s="551" t="s">
        <v>1321</v>
      </c>
      <c r="B373" s="552" t="s">
        <v>1461</v>
      </c>
      <c r="C373" s="553" t="s">
        <v>1462</v>
      </c>
      <c r="D373" s="554" t="s">
        <v>1459</v>
      </c>
      <c r="E373" s="555"/>
      <c r="F373" s="556" t="str">
        <f t="shared" si="5"/>
        <v/>
      </c>
      <c r="G373" s="1012" t="s">
        <v>213</v>
      </c>
      <c r="H373" s="551"/>
      <c r="I373" s="553" t="s">
        <v>1463</v>
      </c>
      <c r="J373" s="557"/>
      <c r="K373" s="558"/>
      <c r="L373" s="559" t="s">
        <v>215</v>
      </c>
      <c r="M373" s="560"/>
      <c r="N373" s="561"/>
      <c r="R373" s="109">
        <f>IF(N373=0, E373, 0)</f>
        <v>0</v>
      </c>
    </row>
    <row r="374" spans="1:18" ht="48" x14ac:dyDescent="0.2">
      <c r="A374" s="551" t="s">
        <v>1321</v>
      </c>
      <c r="B374" s="552" t="s">
        <v>1464</v>
      </c>
      <c r="C374" s="553" t="s">
        <v>1465</v>
      </c>
      <c r="D374" s="554" t="s">
        <v>1459</v>
      </c>
      <c r="E374" s="555"/>
      <c r="F374" s="556" t="str">
        <f t="shared" si="5"/>
        <v/>
      </c>
      <c r="G374" s="1012" t="s">
        <v>213</v>
      </c>
      <c r="H374" s="551"/>
      <c r="I374" s="553" t="s">
        <v>1466</v>
      </c>
      <c r="J374" s="557"/>
      <c r="K374" s="558"/>
      <c r="L374" s="559" t="s">
        <v>215</v>
      </c>
      <c r="M374" s="560"/>
      <c r="N374" s="561"/>
      <c r="R374" s="109">
        <f>IF(N374=0, E374, 0)</f>
        <v>0</v>
      </c>
    </row>
    <row r="375" spans="1:18" ht="44" customHeight="1" thickBot="1" x14ac:dyDescent="0.25">
      <c r="A375" s="562" t="s">
        <v>1321</v>
      </c>
      <c r="B375" s="563" t="s">
        <v>1467</v>
      </c>
      <c r="C375" s="564" t="s">
        <v>1468</v>
      </c>
      <c r="D375" s="565" t="s">
        <v>1459</v>
      </c>
      <c r="E375" s="566"/>
      <c r="F375" s="567" t="str">
        <f t="shared" si="5"/>
        <v/>
      </c>
      <c r="G375" s="1013" t="s">
        <v>218</v>
      </c>
      <c r="H375" s="562"/>
      <c r="I375" s="564" t="s">
        <v>1469</v>
      </c>
      <c r="J375" s="568"/>
      <c r="K375" s="569"/>
      <c r="L375" s="570" t="s">
        <v>215</v>
      </c>
      <c r="M375" s="571"/>
      <c r="N375" s="572"/>
    </row>
    <row r="376" spans="1:18" ht="48" x14ac:dyDescent="0.2">
      <c r="A376" s="540" t="s">
        <v>1321</v>
      </c>
      <c r="B376" s="541" t="s">
        <v>1470</v>
      </c>
      <c r="C376" s="542" t="s">
        <v>1471</v>
      </c>
      <c r="D376" s="543" t="s">
        <v>1472</v>
      </c>
      <c r="E376" s="544">
        <v>1</v>
      </c>
      <c r="F376" s="545" t="str">
        <f t="shared" si="5"/>
        <v>POA&amp;Mable</v>
      </c>
      <c r="G376" s="1011" t="s">
        <v>218</v>
      </c>
      <c r="H376" s="540" t="s">
        <v>1473</v>
      </c>
      <c r="I376" s="542" t="s">
        <v>236</v>
      </c>
      <c r="J376" s="546" t="s">
        <v>210</v>
      </c>
      <c r="K376" s="573"/>
      <c r="L376" s="548" t="str">
        <f>IF(AND(L377="Fully Implemented", L378="Fully Implemented"), "Fully Implemented", "")</f>
        <v/>
      </c>
      <c r="M376" s="549"/>
      <c r="N376" s="550">
        <f>IF(AND(L377="Fully Implemented", L378="Fully Implemented"), 0, -1*E376)</f>
        <v>-1</v>
      </c>
    </row>
    <row r="377" spans="1:18" ht="48" x14ac:dyDescent="0.2">
      <c r="A377" s="551" t="s">
        <v>1321</v>
      </c>
      <c r="B377" s="552" t="s">
        <v>1474</v>
      </c>
      <c r="C377" s="553" t="s">
        <v>1475</v>
      </c>
      <c r="D377" s="554" t="s">
        <v>1472</v>
      </c>
      <c r="E377" s="555"/>
      <c r="F377" s="556" t="str">
        <f t="shared" si="5"/>
        <v/>
      </c>
      <c r="G377" s="1012" t="s">
        <v>218</v>
      </c>
      <c r="H377" s="551"/>
      <c r="I377" s="553" t="s">
        <v>1476</v>
      </c>
      <c r="J377" s="557"/>
      <c r="K377" s="558"/>
      <c r="L377" s="559" t="s">
        <v>215</v>
      </c>
      <c r="M377" s="560"/>
      <c r="N377" s="561"/>
    </row>
    <row r="378" spans="1:18" ht="49" thickBot="1" x14ac:dyDescent="0.25">
      <c r="A378" s="562" t="s">
        <v>1321</v>
      </c>
      <c r="B378" s="563" t="s">
        <v>1477</v>
      </c>
      <c r="C378" s="564" t="s">
        <v>1478</v>
      </c>
      <c r="D378" s="565" t="s">
        <v>1472</v>
      </c>
      <c r="E378" s="566"/>
      <c r="F378" s="567" t="str">
        <f t="shared" si="5"/>
        <v/>
      </c>
      <c r="G378" s="1013" t="s">
        <v>218</v>
      </c>
      <c r="H378" s="562"/>
      <c r="I378" s="564" t="s">
        <v>1479</v>
      </c>
      <c r="J378" s="568"/>
      <c r="K378" s="569"/>
      <c r="L378" s="570" t="s">
        <v>215</v>
      </c>
      <c r="M378" s="571"/>
      <c r="N378" s="572"/>
      <c r="R378" s="109">
        <f>IF(N378=0, E378, 0)</f>
        <v>0</v>
      </c>
    </row>
    <row r="379" spans="1:18" ht="48" x14ac:dyDescent="0.2">
      <c r="A379" s="540" t="s">
        <v>1321</v>
      </c>
      <c r="B379" s="541" t="s">
        <v>1480</v>
      </c>
      <c r="C379" s="542" t="s">
        <v>1481</v>
      </c>
      <c r="D379" s="543" t="s">
        <v>1482</v>
      </c>
      <c r="E379" s="544">
        <v>1</v>
      </c>
      <c r="F379" s="545" t="str">
        <f t="shared" si="5"/>
        <v>POA&amp;Mable</v>
      </c>
      <c r="G379" s="1011" t="s">
        <v>207</v>
      </c>
      <c r="H379" s="540" t="s">
        <v>1483</v>
      </c>
      <c r="I379" s="542" t="s">
        <v>236</v>
      </c>
      <c r="J379" s="546" t="s">
        <v>210</v>
      </c>
      <c r="K379" s="588"/>
      <c r="L379" s="548" t="str">
        <f>IF(AND(L380="Fully Implemented", L381="Fully Implemented"), "Fully Implemented", "")</f>
        <v/>
      </c>
      <c r="M379" s="589"/>
      <c r="N379" s="550">
        <f>IF(AND(L380="Fully Implemented", L381="Fully Implemented"), 0, -1*E379)</f>
        <v>-1</v>
      </c>
      <c r="R379" s="109">
        <f>IF(N379=0, E379, 0)</f>
        <v>0</v>
      </c>
    </row>
    <row r="380" spans="1:18" ht="48" x14ac:dyDescent="0.2">
      <c r="A380" s="551" t="s">
        <v>1321</v>
      </c>
      <c r="B380" s="552" t="s">
        <v>1484</v>
      </c>
      <c r="C380" s="553" t="s">
        <v>1485</v>
      </c>
      <c r="D380" s="554" t="s">
        <v>1482</v>
      </c>
      <c r="E380" s="555"/>
      <c r="F380" s="556" t="str">
        <f t="shared" si="5"/>
        <v/>
      </c>
      <c r="G380" s="1012" t="s">
        <v>213</v>
      </c>
      <c r="H380" s="551"/>
      <c r="I380" s="553" t="s">
        <v>1486</v>
      </c>
      <c r="J380" s="557"/>
      <c r="K380" s="558"/>
      <c r="L380" s="559" t="s">
        <v>215</v>
      </c>
      <c r="M380" s="560"/>
      <c r="N380" s="561"/>
    </row>
    <row r="381" spans="1:18" ht="49" thickBot="1" x14ac:dyDescent="0.25">
      <c r="A381" s="562" t="s">
        <v>1321</v>
      </c>
      <c r="B381" s="563" t="s">
        <v>1487</v>
      </c>
      <c r="C381" s="564" t="s">
        <v>1488</v>
      </c>
      <c r="D381" s="565" t="s">
        <v>1482</v>
      </c>
      <c r="E381" s="566"/>
      <c r="F381" s="567" t="str">
        <f t="shared" si="5"/>
        <v/>
      </c>
      <c r="G381" s="1013" t="s">
        <v>218</v>
      </c>
      <c r="H381" s="562"/>
      <c r="I381" s="564" t="s">
        <v>1489</v>
      </c>
      <c r="J381" s="568"/>
      <c r="K381" s="569"/>
      <c r="L381" s="570" t="s">
        <v>215</v>
      </c>
      <c r="M381" s="571"/>
      <c r="N381" s="572"/>
    </row>
    <row r="382" spans="1:18" ht="49" thickBot="1" x14ac:dyDescent="0.25">
      <c r="A382" s="574" t="s">
        <v>1321</v>
      </c>
      <c r="B382" s="575" t="s">
        <v>1490</v>
      </c>
      <c r="C382" s="576" t="s">
        <v>1491</v>
      </c>
      <c r="D382" s="577" t="s">
        <v>1492</v>
      </c>
      <c r="E382" s="578">
        <v>5</v>
      </c>
      <c r="F382" s="579" t="str">
        <f t="shared" si="5"/>
        <v>NOT POA&amp;Mable</v>
      </c>
      <c r="G382" s="1014" t="s">
        <v>218</v>
      </c>
      <c r="H382" s="574" t="s">
        <v>1493</v>
      </c>
      <c r="I382" s="576" t="s">
        <v>1494</v>
      </c>
      <c r="J382" s="580" t="s">
        <v>210</v>
      </c>
      <c r="K382" s="581"/>
      <c r="L382" s="582" t="s">
        <v>215</v>
      </c>
      <c r="M382" s="590"/>
      <c r="N382" s="584">
        <f>IF(L382&lt;&gt;"Fully Implemented", -1*E382, 0)</f>
        <v>-5</v>
      </c>
      <c r="R382" s="109">
        <f>IF(N382=0, E382, 0)</f>
        <v>0</v>
      </c>
    </row>
    <row r="383" spans="1:18" ht="49" thickBot="1" x14ac:dyDescent="0.25">
      <c r="A383" s="591" t="s">
        <v>1321</v>
      </c>
      <c r="B383" s="592" t="s">
        <v>1495</v>
      </c>
      <c r="C383" s="593" t="s">
        <v>1496</v>
      </c>
      <c r="D383" s="594" t="s">
        <v>1497</v>
      </c>
      <c r="E383" s="595">
        <v>1</v>
      </c>
      <c r="F383" s="596" t="str">
        <f t="shared" si="5"/>
        <v>POA&amp;Mable</v>
      </c>
      <c r="G383" s="1049" t="s">
        <v>213</v>
      </c>
      <c r="H383" s="591" t="s">
        <v>1498</v>
      </c>
      <c r="I383" s="593" t="s">
        <v>1499</v>
      </c>
      <c r="J383" s="597" t="s">
        <v>210</v>
      </c>
      <c r="K383" s="598"/>
      <c r="L383" s="599" t="s">
        <v>215</v>
      </c>
      <c r="M383" s="600"/>
      <c r="N383" s="601">
        <f>IF(L383&lt;&gt;"Fully Implemented", -1*E383, 0)</f>
        <v>-1</v>
      </c>
    </row>
    <row r="384" spans="1:18" ht="32" x14ac:dyDescent="0.2">
      <c r="A384" s="139" t="s">
        <v>1500</v>
      </c>
      <c r="B384" s="140" t="s">
        <v>1501</v>
      </c>
      <c r="C384" s="487" t="s">
        <v>1502</v>
      </c>
      <c r="D384" s="488" t="s">
        <v>1503</v>
      </c>
      <c r="E384" s="489">
        <v>5</v>
      </c>
      <c r="F384" s="490" t="str">
        <f t="shared" si="5"/>
        <v>NOT POA&amp;Mable</v>
      </c>
      <c r="G384" s="1016" t="s">
        <v>213</v>
      </c>
      <c r="H384" s="139" t="s">
        <v>1504</v>
      </c>
      <c r="I384" s="487" t="s">
        <v>236</v>
      </c>
      <c r="J384" s="491" t="s">
        <v>210</v>
      </c>
      <c r="K384" s="492"/>
      <c r="L384" s="493" t="str">
        <f>IF(AND(L385="Fully Implemented", L386="Fully Implemented", L387="Fully Implemented", L388="Fully Implemented", L389="Fully Implemented", L390="Fully Implemented"), "Fully Implemented", "")</f>
        <v/>
      </c>
      <c r="M384" s="494"/>
      <c r="N384" s="495">
        <f>IF(AND(L385="Fully Implemented", L386="Fully Implemented", L387="Fully Implemented",L388="Fully Implemented",L389="Fully Implemented",L390="Fully Implemented"), 0, -1*E384)</f>
        <v>-5</v>
      </c>
    </row>
    <row r="385" spans="1:18" ht="32" x14ac:dyDescent="0.2">
      <c r="A385" s="117" t="s">
        <v>1500</v>
      </c>
      <c r="B385" s="118" t="s">
        <v>1505</v>
      </c>
      <c r="C385" s="496" t="s">
        <v>1506</v>
      </c>
      <c r="D385" s="497" t="s">
        <v>1503</v>
      </c>
      <c r="E385" s="498"/>
      <c r="F385" s="499" t="str">
        <f t="shared" si="5"/>
        <v/>
      </c>
      <c r="G385" s="1017" t="s">
        <v>213</v>
      </c>
      <c r="H385" s="117"/>
      <c r="I385" s="496" t="s">
        <v>1507</v>
      </c>
      <c r="J385" s="500"/>
      <c r="K385" s="501"/>
      <c r="L385" s="502" t="s">
        <v>215</v>
      </c>
      <c r="M385" s="503"/>
      <c r="N385" s="504"/>
    </row>
    <row r="386" spans="1:18" ht="32" x14ac:dyDescent="0.2">
      <c r="A386" s="117" t="s">
        <v>1500</v>
      </c>
      <c r="B386" s="118" t="s">
        <v>1508</v>
      </c>
      <c r="C386" s="496" t="s">
        <v>1509</v>
      </c>
      <c r="D386" s="497" t="s">
        <v>1503</v>
      </c>
      <c r="E386" s="498"/>
      <c r="F386" s="499" t="str">
        <f t="shared" si="5"/>
        <v/>
      </c>
      <c r="G386" s="1017" t="s">
        <v>213</v>
      </c>
      <c r="H386" s="117"/>
      <c r="I386" s="496" t="s">
        <v>1510</v>
      </c>
      <c r="J386" s="500"/>
      <c r="K386" s="501"/>
      <c r="L386" s="502" t="s">
        <v>215</v>
      </c>
      <c r="M386" s="503"/>
      <c r="N386" s="504"/>
      <c r="R386" s="109">
        <f>IF(N386=0, E386, 0)</f>
        <v>0</v>
      </c>
    </row>
    <row r="387" spans="1:18" ht="32" x14ac:dyDescent="0.2">
      <c r="A387" s="117" t="s">
        <v>1500</v>
      </c>
      <c r="B387" s="118" t="s">
        <v>1511</v>
      </c>
      <c r="C387" s="496" t="s">
        <v>1512</v>
      </c>
      <c r="D387" s="497" t="s">
        <v>1503</v>
      </c>
      <c r="E387" s="498"/>
      <c r="F387" s="499" t="str">
        <f t="shared" si="5"/>
        <v/>
      </c>
      <c r="G387" s="1017" t="s">
        <v>213</v>
      </c>
      <c r="H387" s="117"/>
      <c r="I387" s="496" t="s">
        <v>1513</v>
      </c>
      <c r="J387" s="500"/>
      <c r="K387" s="501"/>
      <c r="L387" s="502" t="s">
        <v>215</v>
      </c>
      <c r="M387" s="503"/>
      <c r="N387" s="504"/>
      <c r="R387" s="109">
        <f>IF(N387=0, E387, 0)</f>
        <v>0</v>
      </c>
    </row>
    <row r="388" spans="1:18" ht="32" x14ac:dyDescent="0.2">
      <c r="A388" s="117" t="s">
        <v>1500</v>
      </c>
      <c r="B388" s="118" t="s">
        <v>1514</v>
      </c>
      <c r="C388" s="496" t="s">
        <v>1515</v>
      </c>
      <c r="D388" s="497" t="s">
        <v>1503</v>
      </c>
      <c r="E388" s="498"/>
      <c r="F388" s="499" t="str">
        <f t="shared" si="5"/>
        <v/>
      </c>
      <c r="G388" s="1017" t="s">
        <v>213</v>
      </c>
      <c r="H388" s="117"/>
      <c r="I388" s="496" t="s">
        <v>1516</v>
      </c>
      <c r="J388" s="500"/>
      <c r="K388" s="501"/>
      <c r="L388" s="502" t="s">
        <v>215</v>
      </c>
      <c r="M388" s="503"/>
      <c r="N388" s="504"/>
    </row>
    <row r="389" spans="1:18" ht="32" x14ac:dyDescent="0.2">
      <c r="A389" s="117" t="s">
        <v>1500</v>
      </c>
      <c r="B389" s="118" t="s">
        <v>1517</v>
      </c>
      <c r="C389" s="496" t="s">
        <v>1518</v>
      </c>
      <c r="D389" s="497" t="s">
        <v>1503</v>
      </c>
      <c r="E389" s="498"/>
      <c r="F389" s="499" t="str">
        <f t="shared" si="5"/>
        <v/>
      </c>
      <c r="G389" s="1017" t="s">
        <v>213</v>
      </c>
      <c r="H389" s="117"/>
      <c r="I389" s="496" t="s">
        <v>1519</v>
      </c>
      <c r="J389" s="500"/>
      <c r="K389" s="501"/>
      <c r="L389" s="502" t="s">
        <v>215</v>
      </c>
      <c r="M389" s="503"/>
      <c r="N389" s="504"/>
    </row>
    <row r="390" spans="1:18" ht="33" thickBot="1" x14ac:dyDescent="0.25">
      <c r="A390" s="141" t="s">
        <v>1500</v>
      </c>
      <c r="B390" s="142" t="s">
        <v>1520</v>
      </c>
      <c r="C390" s="505" t="s">
        <v>1521</v>
      </c>
      <c r="D390" s="506" t="s">
        <v>1503</v>
      </c>
      <c r="E390" s="507"/>
      <c r="F390" s="508" t="str">
        <f t="shared" si="5"/>
        <v/>
      </c>
      <c r="G390" s="1018" t="s">
        <v>213</v>
      </c>
      <c r="H390" s="141"/>
      <c r="I390" s="505" t="s">
        <v>1522</v>
      </c>
      <c r="J390" s="509"/>
      <c r="K390" s="510"/>
      <c r="L390" s="511" t="s">
        <v>215</v>
      </c>
      <c r="M390" s="512"/>
      <c r="N390" s="513"/>
      <c r="R390" s="109">
        <f>IF(N390=0, E390, 0)</f>
        <v>0</v>
      </c>
    </row>
    <row r="391" spans="1:18" ht="32" x14ac:dyDescent="0.2">
      <c r="A391" s="139" t="s">
        <v>1500</v>
      </c>
      <c r="B391" s="140" t="s">
        <v>1523</v>
      </c>
      <c r="C391" s="487" t="s">
        <v>1524</v>
      </c>
      <c r="D391" s="488" t="s">
        <v>1525</v>
      </c>
      <c r="E391" s="489">
        <v>5</v>
      </c>
      <c r="F391" s="490" t="str">
        <f t="shared" si="5"/>
        <v>NOT POA&amp;Mable</v>
      </c>
      <c r="G391" s="1016" t="s">
        <v>213</v>
      </c>
      <c r="H391" s="139" t="s">
        <v>1526</v>
      </c>
      <c r="I391" s="487" t="s">
        <v>236</v>
      </c>
      <c r="J391" s="491" t="s">
        <v>210</v>
      </c>
      <c r="K391" s="514"/>
      <c r="L391" s="493" t="str">
        <f>IF(AND(L392="Fully Implemented", L393="Fully Implemented"), "Fully Implemented", "")</f>
        <v/>
      </c>
      <c r="M391" s="515"/>
      <c r="N391" s="495">
        <f>IF(AND(L392="Fully Implemented", L393="Fully Implemented"), 0, -1*E391)</f>
        <v>-5</v>
      </c>
    </row>
    <row r="392" spans="1:18" ht="32" x14ac:dyDescent="0.2">
      <c r="A392" s="117" t="s">
        <v>1500</v>
      </c>
      <c r="B392" s="118" t="s">
        <v>1527</v>
      </c>
      <c r="C392" s="496" t="s">
        <v>1528</v>
      </c>
      <c r="D392" s="497" t="s">
        <v>1525</v>
      </c>
      <c r="E392" s="498"/>
      <c r="F392" s="499" t="str">
        <f t="shared" si="5"/>
        <v/>
      </c>
      <c r="G392" s="1017" t="s">
        <v>213</v>
      </c>
      <c r="H392" s="117"/>
      <c r="I392" s="496" t="s">
        <v>1529</v>
      </c>
      <c r="J392" s="500"/>
      <c r="K392" s="501"/>
      <c r="L392" s="502" t="s">
        <v>215</v>
      </c>
      <c r="M392" s="503"/>
      <c r="N392" s="504"/>
    </row>
    <row r="393" spans="1:18" ht="33" thickBot="1" x14ac:dyDescent="0.25">
      <c r="A393" s="141" t="s">
        <v>1500</v>
      </c>
      <c r="B393" s="142" t="s">
        <v>1530</v>
      </c>
      <c r="C393" s="505" t="s">
        <v>1531</v>
      </c>
      <c r="D393" s="506" t="s">
        <v>1525</v>
      </c>
      <c r="E393" s="507"/>
      <c r="F393" s="508" t="str">
        <f t="shared" si="5"/>
        <v/>
      </c>
      <c r="G393" s="1018" t="s">
        <v>213</v>
      </c>
      <c r="H393" s="141"/>
      <c r="I393" s="505" t="s">
        <v>1532</v>
      </c>
      <c r="J393" s="509"/>
      <c r="K393" s="510"/>
      <c r="L393" s="511" t="s">
        <v>215</v>
      </c>
      <c r="M393" s="512"/>
      <c r="N393" s="513"/>
      <c r="R393" s="109">
        <f>IF(N393=0, E393, 0)</f>
        <v>0</v>
      </c>
    </row>
    <row r="394" spans="1:18" ht="32" x14ac:dyDescent="0.2">
      <c r="A394" s="139" t="s">
        <v>1500</v>
      </c>
      <c r="B394" s="140" t="s">
        <v>1533</v>
      </c>
      <c r="C394" s="487" t="s">
        <v>1534</v>
      </c>
      <c r="D394" s="488" t="s">
        <v>1535</v>
      </c>
      <c r="E394" s="489">
        <v>5</v>
      </c>
      <c r="F394" s="490" t="str">
        <f t="shared" si="5"/>
        <v>NOT POA&amp;Mable</v>
      </c>
      <c r="G394" s="1016" t="s">
        <v>218</v>
      </c>
      <c r="H394" s="139" t="s">
        <v>1536</v>
      </c>
      <c r="I394" s="487" t="s">
        <v>236</v>
      </c>
      <c r="J394" s="491" t="s">
        <v>210</v>
      </c>
      <c r="K394" s="514"/>
      <c r="L394" s="493" t="str">
        <f>IF(AND(L395="Fully Implemented", L396="Fully Implemented", L397="Fully Implemented"), "Fully Implemented", "")</f>
        <v/>
      </c>
      <c r="M394" s="515"/>
      <c r="N394" s="495">
        <f>IF(AND(OR(L395="Fully Implemented", L395="Not Permitted"), OR(L396="Fully Implemented", L396="Not Permitted"), OR(L397="Fully Implemented", L397="Not Permitted")), 0, -1*E394)</f>
        <v>-5</v>
      </c>
    </row>
    <row r="395" spans="1:18" ht="32" x14ac:dyDescent="0.2">
      <c r="A395" s="117" t="s">
        <v>1500</v>
      </c>
      <c r="B395" s="118" t="s">
        <v>1537</v>
      </c>
      <c r="C395" s="496" t="s">
        <v>1538</v>
      </c>
      <c r="D395" s="497" t="s">
        <v>1535</v>
      </c>
      <c r="E395" s="498"/>
      <c r="F395" s="499" t="str">
        <f t="shared" si="5"/>
        <v/>
      </c>
      <c r="G395" s="1017" t="s">
        <v>218</v>
      </c>
      <c r="H395" s="117"/>
      <c r="I395" s="496" t="s">
        <v>1539</v>
      </c>
      <c r="J395" s="500"/>
      <c r="K395" s="501"/>
      <c r="L395" s="502" t="s">
        <v>215</v>
      </c>
      <c r="M395" s="503"/>
      <c r="N395" s="504"/>
    </row>
    <row r="396" spans="1:18" ht="32" x14ac:dyDescent="0.2">
      <c r="A396" s="117" t="s">
        <v>1500</v>
      </c>
      <c r="B396" s="118" t="s">
        <v>1540</v>
      </c>
      <c r="C396" s="496" t="s">
        <v>1541</v>
      </c>
      <c r="D396" s="497" t="s">
        <v>1535</v>
      </c>
      <c r="E396" s="498"/>
      <c r="F396" s="499" t="str">
        <f t="shared" si="5"/>
        <v/>
      </c>
      <c r="G396" s="1017" t="s">
        <v>218</v>
      </c>
      <c r="H396" s="117"/>
      <c r="I396" s="496" t="s">
        <v>1542</v>
      </c>
      <c r="J396" s="500"/>
      <c r="K396" s="501"/>
      <c r="L396" s="502" t="s">
        <v>215</v>
      </c>
      <c r="M396" s="503"/>
      <c r="N396" s="504"/>
      <c r="R396" s="109">
        <f>IF(N396=0, E396, 0)</f>
        <v>0</v>
      </c>
    </row>
    <row r="397" spans="1:18" ht="33" thickBot="1" x14ac:dyDescent="0.25">
      <c r="A397" s="141" t="s">
        <v>1500</v>
      </c>
      <c r="B397" s="142" t="s">
        <v>1543</v>
      </c>
      <c r="C397" s="505" t="s">
        <v>1544</v>
      </c>
      <c r="D397" s="506" t="s">
        <v>1535</v>
      </c>
      <c r="E397" s="507"/>
      <c r="F397" s="508" t="str">
        <f t="shared" si="5"/>
        <v/>
      </c>
      <c r="G397" s="1018" t="s">
        <v>218</v>
      </c>
      <c r="H397" s="141"/>
      <c r="I397" s="505" t="s">
        <v>1545</v>
      </c>
      <c r="J397" s="509"/>
      <c r="K397" s="510"/>
      <c r="L397" s="511" t="s">
        <v>215</v>
      </c>
      <c r="M397" s="512"/>
      <c r="N397" s="513"/>
    </row>
    <row r="398" spans="1:18" ht="33" thickBot="1" x14ac:dyDescent="0.25">
      <c r="A398" s="516" t="s">
        <v>1500</v>
      </c>
      <c r="B398" s="517" t="s">
        <v>1546</v>
      </c>
      <c r="C398" s="518" t="s">
        <v>1547</v>
      </c>
      <c r="D398" s="519" t="s">
        <v>1548</v>
      </c>
      <c r="E398" s="520">
        <v>5</v>
      </c>
      <c r="F398" s="521" t="str">
        <f t="shared" si="5"/>
        <v>NOT POA&amp;Mable</v>
      </c>
      <c r="G398" s="1019" t="s">
        <v>213</v>
      </c>
      <c r="H398" s="516" t="s">
        <v>1549</v>
      </c>
      <c r="I398" s="518" t="s">
        <v>1550</v>
      </c>
      <c r="J398" s="522" t="s">
        <v>210</v>
      </c>
      <c r="K398" s="523"/>
      <c r="L398" s="524" t="s">
        <v>215</v>
      </c>
      <c r="M398" s="525"/>
      <c r="N398" s="526">
        <f>IF(L398&lt;&gt;"Fully Implemented", -1*E398, 0)</f>
        <v>-5</v>
      </c>
    </row>
    <row r="399" spans="1:18" ht="48" x14ac:dyDescent="0.2">
      <c r="A399" s="139" t="s">
        <v>1500</v>
      </c>
      <c r="B399" s="140" t="s">
        <v>1551</v>
      </c>
      <c r="C399" s="487" t="s">
        <v>1552</v>
      </c>
      <c r="D399" s="488" t="s">
        <v>1553</v>
      </c>
      <c r="E399" s="489">
        <v>3</v>
      </c>
      <c r="F399" s="490" t="str">
        <f t="shared" si="5"/>
        <v>NOT POA&amp;Mable</v>
      </c>
      <c r="G399" s="1016" t="s">
        <v>213</v>
      </c>
      <c r="H399" s="139" t="s">
        <v>1554</v>
      </c>
      <c r="I399" s="487" t="s">
        <v>236</v>
      </c>
      <c r="J399" s="491" t="s">
        <v>210</v>
      </c>
      <c r="K399" s="514"/>
      <c r="L399" s="493" t="str">
        <f>IF(AND(L400="Fully Implemented", L401="Fully Implemented", L402="Fully Implemented"), "Fully Implemented", "")</f>
        <v/>
      </c>
      <c r="M399" s="515"/>
      <c r="N399" s="495">
        <f>IF(AND(OR(L400="Fully Implemented", L400="Not Permitted"), OR(L401="Fully Implemented", L401="Not Permitted"), OR(L402="Fully Implemented", L402="Not Permitted")), 0, -1*E399)</f>
        <v>-3</v>
      </c>
      <c r="R399" s="109">
        <f>IF(N399=0, E399, 0)</f>
        <v>0</v>
      </c>
    </row>
    <row r="400" spans="1:18" ht="32" x14ac:dyDescent="0.2">
      <c r="A400" s="117" t="s">
        <v>1500</v>
      </c>
      <c r="B400" s="118" t="s">
        <v>1555</v>
      </c>
      <c r="C400" s="496" t="s">
        <v>1556</v>
      </c>
      <c r="D400" s="497" t="s">
        <v>1553</v>
      </c>
      <c r="E400" s="498"/>
      <c r="F400" s="499" t="str">
        <f t="shared" si="5"/>
        <v/>
      </c>
      <c r="G400" s="1017" t="s">
        <v>213</v>
      </c>
      <c r="H400" s="117"/>
      <c r="I400" s="496" t="s">
        <v>1557</v>
      </c>
      <c r="J400" s="500"/>
      <c r="K400" s="501"/>
      <c r="L400" s="502" t="s">
        <v>215</v>
      </c>
      <c r="M400" s="503"/>
      <c r="N400" s="504"/>
    </row>
    <row r="401" spans="1:18" ht="32" x14ac:dyDescent="0.2">
      <c r="A401" s="117" t="s">
        <v>1500</v>
      </c>
      <c r="B401" s="118" t="s">
        <v>1558</v>
      </c>
      <c r="C401" s="496" t="s">
        <v>1559</v>
      </c>
      <c r="D401" s="497" t="s">
        <v>1553</v>
      </c>
      <c r="E401" s="498"/>
      <c r="F401" s="499" t="str">
        <f t="shared" si="5"/>
        <v/>
      </c>
      <c r="G401" s="1017" t="s">
        <v>213</v>
      </c>
      <c r="H401" s="117"/>
      <c r="I401" s="496" t="s">
        <v>1560</v>
      </c>
      <c r="J401" s="500"/>
      <c r="K401" s="501"/>
      <c r="L401" s="502" t="s">
        <v>215</v>
      </c>
      <c r="M401" s="503"/>
      <c r="N401" s="504"/>
    </row>
    <row r="402" spans="1:18" ht="33" thickBot="1" x14ac:dyDescent="0.25">
      <c r="A402" s="141" t="s">
        <v>1500</v>
      </c>
      <c r="B402" s="142" t="s">
        <v>1561</v>
      </c>
      <c r="C402" s="505" t="s">
        <v>1562</v>
      </c>
      <c r="D402" s="506" t="s">
        <v>1553</v>
      </c>
      <c r="E402" s="507"/>
      <c r="F402" s="508" t="str">
        <f t="shared" si="5"/>
        <v/>
      </c>
      <c r="G402" s="1018" t="s">
        <v>213</v>
      </c>
      <c r="H402" s="141"/>
      <c r="I402" s="505" t="s">
        <v>1563</v>
      </c>
      <c r="J402" s="509"/>
      <c r="K402" s="510"/>
      <c r="L402" s="511" t="s">
        <v>215</v>
      </c>
      <c r="M402" s="512"/>
      <c r="N402" s="513"/>
      <c r="R402" s="109">
        <f>IF(N402=0, E402, 0)</f>
        <v>0</v>
      </c>
    </row>
    <row r="403" spans="1:18" ht="48" x14ac:dyDescent="0.2">
      <c r="A403" s="139" t="s">
        <v>1500</v>
      </c>
      <c r="B403" s="140" t="s">
        <v>1564</v>
      </c>
      <c r="C403" s="487" t="s">
        <v>1565</v>
      </c>
      <c r="D403" s="488" t="s">
        <v>1566</v>
      </c>
      <c r="E403" s="489">
        <v>5</v>
      </c>
      <c r="F403" s="490" t="str">
        <f t="shared" si="5"/>
        <v>NOT POA&amp;Mable</v>
      </c>
      <c r="G403" s="1016" t="s">
        <v>218</v>
      </c>
      <c r="H403" s="139" t="s">
        <v>1567</v>
      </c>
      <c r="I403" s="487" t="s">
        <v>236</v>
      </c>
      <c r="J403" s="491" t="s">
        <v>210</v>
      </c>
      <c r="K403" s="527"/>
      <c r="L403" s="493" t="str">
        <f>IF(AND(L404="Fully Implemented", L405="Fully Implemented", L406="Fully Implemented"), "Fully Implemented", "")</f>
        <v/>
      </c>
      <c r="M403" s="528"/>
      <c r="N403" s="495">
        <f>IF(AND(OR(L404="Fully Implemented", L404="Not Permitted"), OR(L405="Fully Implemented", L405="Not Permitted"), OR(L406="Fully Implemented", L406="Not Permitted")), 0, -1*E403)</f>
        <v>-5</v>
      </c>
    </row>
    <row r="404" spans="1:18" ht="32" x14ac:dyDescent="0.2">
      <c r="A404" s="117" t="s">
        <v>1500</v>
      </c>
      <c r="B404" s="118" t="s">
        <v>1568</v>
      </c>
      <c r="C404" s="496" t="s">
        <v>1569</v>
      </c>
      <c r="D404" s="497" t="s">
        <v>1566</v>
      </c>
      <c r="E404" s="498"/>
      <c r="F404" s="499" t="str">
        <f t="shared" si="5"/>
        <v/>
      </c>
      <c r="G404" s="1017" t="s">
        <v>218</v>
      </c>
      <c r="H404" s="117"/>
      <c r="I404" s="496" t="s">
        <v>1570</v>
      </c>
      <c r="J404" s="500"/>
      <c r="K404" s="501"/>
      <c r="L404" s="502" t="s">
        <v>215</v>
      </c>
      <c r="M404" s="503"/>
      <c r="N404" s="504"/>
    </row>
    <row r="405" spans="1:18" ht="32" x14ac:dyDescent="0.2">
      <c r="A405" s="117" t="s">
        <v>1500</v>
      </c>
      <c r="B405" s="118" t="s">
        <v>1571</v>
      </c>
      <c r="C405" s="496" t="s">
        <v>1572</v>
      </c>
      <c r="D405" s="497" t="s">
        <v>1566</v>
      </c>
      <c r="E405" s="498"/>
      <c r="F405" s="499" t="str">
        <f t="shared" si="5"/>
        <v/>
      </c>
      <c r="G405" s="1017" t="s">
        <v>218</v>
      </c>
      <c r="H405" s="117"/>
      <c r="I405" s="496" t="s">
        <v>1573</v>
      </c>
      <c r="J405" s="500"/>
      <c r="K405" s="501"/>
      <c r="L405" s="502" t="s">
        <v>215</v>
      </c>
      <c r="M405" s="503"/>
      <c r="N405" s="504"/>
    </row>
    <row r="406" spans="1:18" ht="33" thickBot="1" x14ac:dyDescent="0.25">
      <c r="A406" s="141" t="s">
        <v>1500</v>
      </c>
      <c r="B406" s="142" t="s">
        <v>1574</v>
      </c>
      <c r="C406" s="505" t="s">
        <v>1575</v>
      </c>
      <c r="D406" s="506" t="s">
        <v>1566</v>
      </c>
      <c r="E406" s="507"/>
      <c r="F406" s="508" t="str">
        <f t="shared" si="5"/>
        <v/>
      </c>
      <c r="G406" s="1018" t="s">
        <v>218</v>
      </c>
      <c r="H406" s="141"/>
      <c r="I406" s="505" t="s">
        <v>1576</v>
      </c>
      <c r="J406" s="509"/>
      <c r="K406" s="510"/>
      <c r="L406" s="511" t="s">
        <v>215</v>
      </c>
      <c r="M406" s="512"/>
      <c r="N406" s="513"/>
    </row>
    <row r="407" spans="1:18" ht="32" x14ac:dyDescent="0.2">
      <c r="A407" s="529" t="s">
        <v>1500</v>
      </c>
      <c r="B407" s="530" t="s">
        <v>1577</v>
      </c>
      <c r="C407" s="531" t="s">
        <v>1578</v>
      </c>
      <c r="D407" s="532" t="s">
        <v>1579</v>
      </c>
      <c r="E407" s="533">
        <v>3</v>
      </c>
      <c r="F407" s="534" t="str">
        <f t="shared" si="5"/>
        <v>NOT POA&amp;Mable</v>
      </c>
      <c r="G407" s="1050" t="s">
        <v>218</v>
      </c>
      <c r="H407" s="529" t="s">
        <v>1580</v>
      </c>
      <c r="I407" s="531" t="s">
        <v>236</v>
      </c>
      <c r="J407" s="535" t="s">
        <v>210</v>
      </c>
      <c r="K407" s="536"/>
      <c r="L407" s="537" t="str">
        <f>IF(AND(L408="Fully Implemented", L409="Fully Implemented"), "Fully Implemented", "")</f>
        <v/>
      </c>
      <c r="M407" s="538"/>
      <c r="N407" s="539">
        <f>IF(AND(L408="Fully Implemented", L409="Fully Implemented"), 0, -1*E407)</f>
        <v>-3</v>
      </c>
      <c r="R407" s="109">
        <f>IF(N407=0, E407, 0)</f>
        <v>0</v>
      </c>
    </row>
    <row r="408" spans="1:18" ht="32" x14ac:dyDescent="0.2">
      <c r="A408" s="117" t="s">
        <v>1500</v>
      </c>
      <c r="B408" s="118" t="s">
        <v>1581</v>
      </c>
      <c r="C408" s="496" t="s">
        <v>1582</v>
      </c>
      <c r="D408" s="497" t="s">
        <v>1579</v>
      </c>
      <c r="E408" s="498"/>
      <c r="F408" s="499" t="str">
        <f t="shared" si="5"/>
        <v/>
      </c>
      <c r="G408" s="1017" t="s">
        <v>218</v>
      </c>
      <c r="H408" s="117"/>
      <c r="I408" s="496" t="s">
        <v>1583</v>
      </c>
      <c r="J408" s="500"/>
      <c r="K408" s="501"/>
      <c r="L408" s="502" t="s">
        <v>215</v>
      </c>
      <c r="M408" s="503"/>
      <c r="N408" s="504"/>
    </row>
    <row r="409" spans="1:18" ht="33" thickBot="1" x14ac:dyDescent="0.25">
      <c r="A409" s="141" t="s">
        <v>1500</v>
      </c>
      <c r="B409" s="142" t="s">
        <v>1584</v>
      </c>
      <c r="C409" s="505" t="s">
        <v>1585</v>
      </c>
      <c r="D409" s="506" t="s">
        <v>1579</v>
      </c>
      <c r="E409" s="507"/>
      <c r="F409" s="508" t="str">
        <f t="shared" si="5"/>
        <v/>
      </c>
      <c r="G409" s="1018" t="s">
        <v>218</v>
      </c>
      <c r="H409" s="141"/>
      <c r="I409" s="505" t="s">
        <v>1586</v>
      </c>
      <c r="J409" s="509"/>
      <c r="K409" s="510"/>
      <c r="L409" s="511" t="s">
        <v>215</v>
      </c>
      <c r="M409" s="512"/>
      <c r="N409" s="513"/>
    </row>
    <row r="410" spans="1:18" x14ac:dyDescent="0.2">
      <c r="A410" s="109"/>
      <c r="B410" s="109"/>
      <c r="C410" s="109"/>
      <c r="D410" s="150"/>
      <c r="E410" s="150"/>
      <c r="F410" s="150"/>
      <c r="G410" s="150"/>
      <c r="H410" s="109"/>
      <c r="I410" s="109"/>
      <c r="J410" s="154"/>
      <c r="K410" s="154"/>
      <c r="L410" s="154"/>
      <c r="M410" s="155"/>
      <c r="N410" s="154"/>
    </row>
    <row r="411" spans="1:18" x14ac:dyDescent="0.2">
      <c r="A411" s="109"/>
      <c r="B411" s="109"/>
      <c r="C411" s="109"/>
      <c r="D411" s="150"/>
      <c r="E411" s="150"/>
      <c r="F411" s="150"/>
      <c r="G411" s="150"/>
      <c r="H411" s="109"/>
      <c r="I411" s="109"/>
      <c r="J411" s="154"/>
      <c r="K411" s="154"/>
      <c r="L411" s="154"/>
      <c r="M411" s="155"/>
      <c r="N411" s="154"/>
    </row>
    <row r="412" spans="1:18" x14ac:dyDescent="0.2">
      <c r="A412" s="109"/>
      <c r="B412" s="109"/>
      <c r="C412" s="109"/>
      <c r="D412" s="150"/>
      <c r="E412" s="150"/>
      <c r="F412" s="150"/>
      <c r="G412" s="150"/>
      <c r="H412" s="109"/>
      <c r="I412" s="109"/>
      <c r="J412" s="154"/>
      <c r="K412" s="154"/>
      <c r="L412" s="154"/>
      <c r="M412" s="155"/>
      <c r="N412" s="154"/>
    </row>
    <row r="413" spans="1:18" x14ac:dyDescent="0.2">
      <c r="A413" s="109"/>
      <c r="B413" s="109"/>
      <c r="C413" s="109"/>
      <c r="D413" s="150"/>
      <c r="E413" s="150"/>
      <c r="F413" s="150"/>
      <c r="G413" s="150"/>
      <c r="H413" s="109"/>
      <c r="I413" s="109"/>
      <c r="J413" s="154"/>
      <c r="K413" s="154"/>
      <c r="L413" s="154"/>
      <c r="M413" s="155"/>
      <c r="N413" s="154"/>
    </row>
    <row r="414" spans="1:18" x14ac:dyDescent="0.2">
      <c r="A414" s="109"/>
      <c r="B414" s="109"/>
      <c r="C414" s="109"/>
      <c r="D414" s="150"/>
      <c r="E414" s="150"/>
      <c r="F414" s="150"/>
      <c r="G414" s="150"/>
      <c r="H414" s="109"/>
      <c r="I414" s="109"/>
      <c r="J414" s="154"/>
      <c r="K414" s="154"/>
      <c r="L414" s="154"/>
      <c r="M414" s="155"/>
      <c r="N414" s="154"/>
    </row>
    <row r="415" spans="1:18" x14ac:dyDescent="0.2">
      <c r="A415" s="109"/>
      <c r="B415" s="109"/>
      <c r="C415" s="109"/>
      <c r="D415" s="150"/>
      <c r="E415" s="150"/>
      <c r="F415" s="150"/>
      <c r="G415" s="150"/>
      <c r="H415" s="109"/>
      <c r="I415" s="109"/>
      <c r="J415" s="154"/>
      <c r="K415" s="154"/>
      <c r="L415" s="154"/>
      <c r="M415" s="155"/>
      <c r="N415" s="154"/>
    </row>
    <row r="416" spans="1:18" x14ac:dyDescent="0.2">
      <c r="A416" s="109"/>
      <c r="B416" s="109"/>
      <c r="C416" s="109"/>
      <c r="D416" s="150"/>
      <c r="E416" s="150"/>
      <c r="F416" s="150"/>
      <c r="G416" s="150"/>
      <c r="H416" s="109"/>
      <c r="I416" s="109"/>
      <c r="J416" s="154"/>
      <c r="K416" s="154"/>
      <c r="L416" s="154"/>
      <c r="M416" s="155"/>
      <c r="N416" s="154"/>
    </row>
    <row r="417" spans="1:14" x14ac:dyDescent="0.2">
      <c r="A417" s="109"/>
      <c r="B417" s="109"/>
      <c r="C417" s="109"/>
      <c r="D417" s="150"/>
      <c r="E417" s="150"/>
      <c r="F417" s="150"/>
      <c r="G417" s="150"/>
      <c r="H417" s="109"/>
      <c r="I417" s="109"/>
      <c r="J417" s="154"/>
      <c r="K417" s="154"/>
      <c r="L417" s="154"/>
      <c r="M417" s="155"/>
      <c r="N417" s="154"/>
    </row>
    <row r="418" spans="1:14" x14ac:dyDescent="0.2">
      <c r="A418" s="109"/>
      <c r="B418" s="109"/>
      <c r="C418" s="109"/>
      <c r="D418" s="150"/>
      <c r="E418" s="150"/>
      <c r="F418" s="150"/>
      <c r="G418" s="150"/>
      <c r="H418" s="109"/>
      <c r="I418" s="109"/>
      <c r="J418" s="154"/>
      <c r="K418" s="154"/>
      <c r="L418" s="154"/>
      <c r="M418" s="155"/>
      <c r="N418" s="154"/>
    </row>
    <row r="419" spans="1:14" x14ac:dyDescent="0.2">
      <c r="A419" s="109"/>
      <c r="B419" s="109"/>
      <c r="C419" s="109"/>
      <c r="D419" s="150"/>
      <c r="E419" s="150"/>
      <c r="F419" s="150"/>
      <c r="G419" s="150"/>
      <c r="H419" s="109"/>
      <c r="I419" s="109"/>
      <c r="J419" s="154"/>
      <c r="K419" s="154"/>
      <c r="L419" s="154"/>
      <c r="M419" s="155"/>
      <c r="N419" s="154"/>
    </row>
    <row r="420" spans="1:14" x14ac:dyDescent="0.2">
      <c r="A420" s="109"/>
      <c r="B420" s="109"/>
      <c r="C420" s="109"/>
      <c r="D420" s="150"/>
      <c r="E420" s="150"/>
      <c r="F420" s="150"/>
      <c r="G420" s="150"/>
      <c r="H420" s="109"/>
      <c r="I420" s="109"/>
      <c r="J420" s="154"/>
      <c r="K420" s="154"/>
      <c r="L420" s="154"/>
      <c r="M420" s="155"/>
      <c r="N420" s="154"/>
    </row>
    <row r="421" spans="1:14" x14ac:dyDescent="0.2">
      <c r="A421" s="109"/>
      <c r="B421" s="109"/>
      <c r="C421" s="109"/>
      <c r="D421" s="150"/>
      <c r="E421" s="150"/>
      <c r="F421" s="150"/>
      <c r="G421" s="150"/>
      <c r="H421" s="109"/>
      <c r="I421" s="109"/>
      <c r="J421" s="154"/>
      <c r="K421" s="154"/>
      <c r="L421" s="154"/>
      <c r="M421" s="155"/>
      <c r="N421" s="154"/>
    </row>
    <row r="422" spans="1:14" x14ac:dyDescent="0.2">
      <c r="A422" s="109"/>
      <c r="B422" s="109"/>
      <c r="C422" s="109"/>
      <c r="D422" s="150"/>
      <c r="E422" s="150"/>
      <c r="F422" s="150"/>
      <c r="G422" s="150"/>
      <c r="H422" s="109"/>
      <c r="I422" s="109"/>
      <c r="J422" s="154"/>
      <c r="K422" s="154"/>
      <c r="L422" s="154"/>
      <c r="M422" s="155"/>
      <c r="N422" s="154"/>
    </row>
    <row r="423" spans="1:14" x14ac:dyDescent="0.2">
      <c r="A423" s="109"/>
      <c r="B423" s="109"/>
      <c r="C423" s="109"/>
      <c r="D423" s="150"/>
      <c r="E423" s="150"/>
      <c r="F423" s="150"/>
      <c r="G423" s="150"/>
      <c r="H423" s="109"/>
      <c r="I423" s="109"/>
      <c r="J423" s="154"/>
      <c r="K423" s="154"/>
      <c r="L423" s="154"/>
      <c r="M423" s="155"/>
      <c r="N423" s="154"/>
    </row>
    <row r="424" spans="1:14" x14ac:dyDescent="0.2">
      <c r="A424" s="109"/>
      <c r="B424" s="109"/>
      <c r="C424" s="109"/>
      <c r="D424" s="150"/>
      <c r="E424" s="150"/>
      <c r="F424" s="150"/>
      <c r="G424" s="150"/>
      <c r="H424" s="109"/>
      <c r="I424" s="109"/>
      <c r="J424" s="154"/>
      <c r="K424" s="154"/>
      <c r="L424" s="154"/>
      <c r="M424" s="155"/>
      <c r="N424" s="154"/>
    </row>
    <row r="425" spans="1:14" x14ac:dyDescent="0.2">
      <c r="A425" s="109"/>
      <c r="B425" s="109"/>
      <c r="C425" s="109"/>
      <c r="D425" s="150"/>
      <c r="E425" s="150"/>
      <c r="F425" s="150"/>
      <c r="G425" s="150"/>
      <c r="H425" s="109"/>
      <c r="I425" s="109"/>
      <c r="J425" s="154"/>
      <c r="K425" s="154"/>
      <c r="L425" s="154"/>
      <c r="M425" s="155"/>
      <c r="N425" s="154"/>
    </row>
    <row r="426" spans="1:14" x14ac:dyDescent="0.2">
      <c r="A426" s="109"/>
      <c r="B426" s="109"/>
      <c r="C426" s="109"/>
      <c r="D426" s="150"/>
      <c r="E426" s="150"/>
      <c r="F426" s="150"/>
      <c r="G426" s="150"/>
      <c r="H426" s="109"/>
      <c r="I426" s="109"/>
      <c r="J426" s="154"/>
      <c r="K426" s="154"/>
      <c r="L426" s="154"/>
      <c r="M426" s="155"/>
      <c r="N426" s="154"/>
    </row>
    <row r="427" spans="1:14" x14ac:dyDescent="0.2">
      <c r="A427" s="109"/>
      <c r="B427" s="109"/>
      <c r="C427" s="109"/>
      <c r="D427" s="150"/>
      <c r="E427" s="150"/>
      <c r="F427" s="150"/>
      <c r="G427" s="150"/>
      <c r="H427" s="109"/>
      <c r="I427" s="109"/>
      <c r="J427" s="154"/>
      <c r="K427" s="154"/>
      <c r="L427" s="154"/>
      <c r="M427" s="155"/>
      <c r="N427" s="154"/>
    </row>
    <row r="428" spans="1:14" x14ac:dyDescent="0.2">
      <c r="A428" s="109"/>
      <c r="B428" s="109"/>
      <c r="C428" s="109"/>
      <c r="D428" s="150"/>
      <c r="E428" s="150"/>
      <c r="F428" s="150"/>
      <c r="G428" s="150"/>
      <c r="H428" s="109"/>
      <c r="I428" s="109"/>
      <c r="J428" s="154"/>
      <c r="K428" s="154"/>
      <c r="L428" s="154"/>
      <c r="M428" s="155"/>
      <c r="N428" s="154"/>
    </row>
    <row r="429" spans="1:14" x14ac:dyDescent="0.2">
      <c r="A429" s="109"/>
      <c r="B429" s="109"/>
      <c r="C429" s="109"/>
      <c r="D429" s="150"/>
      <c r="E429" s="150"/>
      <c r="F429" s="150"/>
      <c r="G429" s="150"/>
      <c r="H429" s="109"/>
      <c r="I429" s="109"/>
      <c r="J429" s="154"/>
      <c r="K429" s="154"/>
      <c r="L429" s="154"/>
      <c r="M429" s="155"/>
      <c r="N429" s="154"/>
    </row>
    <row r="430" spans="1:14" x14ac:dyDescent="0.2">
      <c r="A430" s="109"/>
      <c r="B430" s="109"/>
      <c r="C430" s="109"/>
      <c r="D430" s="150"/>
      <c r="E430" s="150"/>
      <c r="F430" s="150"/>
      <c r="G430" s="150"/>
      <c r="H430" s="109"/>
      <c r="I430" s="109"/>
      <c r="J430" s="154"/>
      <c r="K430" s="154"/>
      <c r="L430" s="154"/>
      <c r="M430" s="155"/>
      <c r="N430" s="154"/>
    </row>
    <row r="431" spans="1:14" x14ac:dyDescent="0.2">
      <c r="A431" s="109"/>
      <c r="B431" s="109"/>
      <c r="C431" s="109"/>
      <c r="D431" s="150"/>
      <c r="E431" s="150"/>
      <c r="F431" s="150"/>
      <c r="G431" s="150"/>
      <c r="H431" s="109"/>
      <c r="I431" s="109"/>
      <c r="J431" s="154"/>
      <c r="K431" s="154"/>
      <c r="L431" s="154"/>
      <c r="M431" s="155"/>
      <c r="N431" s="154"/>
    </row>
    <row r="432" spans="1:14" x14ac:dyDescent="0.2">
      <c r="A432" s="109"/>
      <c r="B432" s="109"/>
      <c r="C432" s="109"/>
      <c r="D432" s="150"/>
      <c r="E432" s="150"/>
      <c r="F432" s="150"/>
      <c r="G432" s="150"/>
      <c r="H432" s="109"/>
      <c r="I432" s="109"/>
      <c r="J432" s="154"/>
      <c r="K432" s="154"/>
      <c r="L432" s="154"/>
      <c r="M432" s="155"/>
      <c r="N432" s="154"/>
    </row>
    <row r="433" spans="1:14" x14ac:dyDescent="0.2">
      <c r="A433" s="109"/>
      <c r="B433" s="109"/>
      <c r="C433" s="109"/>
      <c r="D433" s="150"/>
      <c r="E433" s="150"/>
      <c r="F433" s="150"/>
      <c r="G433" s="150"/>
      <c r="H433" s="109"/>
      <c r="I433" s="109"/>
      <c r="J433" s="154"/>
      <c r="K433" s="154"/>
      <c r="L433" s="154"/>
      <c r="M433" s="155"/>
      <c r="N433" s="154"/>
    </row>
    <row r="434" spans="1:14" ht="16" hidden="1" x14ac:dyDescent="0.2">
      <c r="A434" s="1164"/>
      <c r="B434" s="1164"/>
      <c r="C434" s="191">
        <v>37</v>
      </c>
      <c r="D434" s="191" t="s">
        <v>1587</v>
      </c>
      <c r="E434" s="192">
        <f>IF(SUM(E3:E76)+SUM(N3:N76)=SUM(E3:E76), SUM(E3:E76)+C434, SUM(E3:E76)+SUM(N3:N76))</f>
        <v>0</v>
      </c>
      <c r="F434" s="477"/>
      <c r="G434" s="477"/>
      <c r="H434" s="109"/>
      <c r="I434" s="109"/>
      <c r="J434" s="154"/>
      <c r="K434" s="154"/>
      <c r="L434" s="154"/>
      <c r="M434" s="155"/>
      <c r="N434" s="154"/>
    </row>
    <row r="435" spans="1:14" ht="16" hidden="1" x14ac:dyDescent="0.2">
      <c r="A435" s="1165"/>
      <c r="B435" s="1165"/>
      <c r="C435" s="193">
        <v>32</v>
      </c>
      <c r="D435" s="193" t="s">
        <v>1588</v>
      </c>
      <c r="E435" s="194">
        <f>IF(E434&lt;&gt;100,0,IF(N80=-1000,IF(SUM(E77:E163)+SUM(N77:N163)=SUM(E77:E163),SUM(E77:E163)+C435,SUM(E77:E163)+SUM(N77:N163)+990),IF(SUM(E77:E163)+SUM(N77:N163)=SUM(E77:E163),SUM(E77:E163)+C435,SUM(E77:E163)+SUM(N77:N163))))</f>
        <v>0</v>
      </c>
      <c r="F435" s="477"/>
      <c r="G435" s="477"/>
      <c r="H435" s="109"/>
      <c r="I435" s="109"/>
      <c r="J435" s="154"/>
      <c r="K435" s="154"/>
      <c r="L435" s="154"/>
      <c r="M435" s="155"/>
      <c r="N435" s="154"/>
    </row>
    <row r="436" spans="1:14" ht="16" hidden="1" x14ac:dyDescent="0.2">
      <c r="A436" s="1165"/>
      <c r="B436" s="1165"/>
      <c r="C436" s="193">
        <v>34</v>
      </c>
      <c r="D436" s="193" t="s">
        <v>1589</v>
      </c>
      <c r="E436" s="194">
        <f>IF(E435&lt;&gt;100, 0, IF(SUM(E164:E232)+SUM(N164:N232)=SUM(E164:E232), SUM(E164:E232)+C436, SUM(E164:E232)+SUM(N164:N232)))</f>
        <v>0</v>
      </c>
      <c r="F436" s="477"/>
      <c r="G436" s="477"/>
      <c r="H436" s="109"/>
      <c r="I436" s="109"/>
      <c r="J436" s="154"/>
      <c r="K436" s="154"/>
      <c r="L436" s="154"/>
      <c r="M436" s="155"/>
      <c r="N436" s="154"/>
    </row>
    <row r="437" spans="1:14" ht="16" hidden="1" x14ac:dyDescent="0.2">
      <c r="A437" s="1165"/>
      <c r="B437" s="1165"/>
      <c r="C437" s="193">
        <v>37</v>
      </c>
      <c r="D437" s="193" t="s">
        <v>1590</v>
      </c>
      <c r="E437" s="194">
        <f>IF(E436&lt;&gt;100, 0, IF(SUM(E233:E322)+SUM(N233:N322)=SUM(E233:E322), SUM(E233:E322)+C437, SUM(E233:E322)+SUM(N233:N322)))</f>
        <v>0</v>
      </c>
      <c r="F437" s="477"/>
      <c r="G437" s="477"/>
      <c r="H437" s="109"/>
      <c r="I437" s="109"/>
      <c r="J437" s="154"/>
      <c r="K437" s="154"/>
      <c r="L437" s="154"/>
      <c r="M437" s="155"/>
      <c r="N437" s="154"/>
    </row>
    <row r="438" spans="1:14" ht="17" hidden="1" thickBot="1" x14ac:dyDescent="0.25">
      <c r="A438" s="1163"/>
      <c r="B438" s="1163"/>
      <c r="C438" s="195">
        <v>47</v>
      </c>
      <c r="D438" s="195" t="s">
        <v>1591</v>
      </c>
      <c r="E438" s="196">
        <f>IF(E437&lt;&gt;100, 0, IF(SUM(E323:E409)+SUM(N323:N409)=SUM(E323:E409), SUM(E323:E409)+C438, SUM(E323:E409)+SUM(N323:N409)))</f>
        <v>0</v>
      </c>
      <c r="F438" s="477"/>
      <c r="G438" s="477"/>
      <c r="H438" s="109"/>
      <c r="I438" s="109"/>
      <c r="J438" s="154"/>
      <c r="K438" s="154"/>
      <c r="L438" s="154"/>
      <c r="M438" s="155"/>
      <c r="N438" s="154"/>
    </row>
    <row r="439" spans="1:14" hidden="1" x14ac:dyDescent="0.2">
      <c r="A439" s="109"/>
      <c r="B439" s="109"/>
      <c r="C439" s="109"/>
      <c r="D439" s="150"/>
      <c r="E439" s="150"/>
      <c r="F439" s="150"/>
      <c r="G439" s="150"/>
      <c r="H439" s="109"/>
      <c r="I439" s="109"/>
      <c r="J439" s="154"/>
      <c r="K439" s="154"/>
      <c r="L439" s="154"/>
      <c r="M439" s="155"/>
      <c r="N439" s="154"/>
    </row>
    <row r="440" spans="1:14" x14ac:dyDescent="0.2">
      <c r="A440" s="109"/>
      <c r="B440" s="109"/>
      <c r="C440" s="109"/>
      <c r="D440" s="150"/>
      <c r="E440" s="150"/>
      <c r="F440" s="150"/>
      <c r="G440" s="150"/>
      <c r="H440" s="109"/>
      <c r="I440" s="109"/>
      <c r="J440" s="154"/>
      <c r="K440" s="154"/>
      <c r="L440" s="154"/>
      <c r="M440" s="155"/>
      <c r="N440" s="154"/>
    </row>
    <row r="441" spans="1:14" x14ac:dyDescent="0.2">
      <c r="A441" s="109"/>
      <c r="B441" s="109"/>
      <c r="C441" s="109"/>
      <c r="D441" s="150"/>
      <c r="E441" s="150"/>
      <c r="F441" s="150"/>
      <c r="G441" s="150"/>
      <c r="H441" s="109"/>
      <c r="I441" s="109"/>
      <c r="J441" s="154"/>
      <c r="K441" s="154"/>
      <c r="L441" s="154"/>
      <c r="M441" s="155"/>
      <c r="N441" s="154"/>
    </row>
    <row r="442" spans="1:14" x14ac:dyDescent="0.2">
      <c r="A442" s="109"/>
      <c r="B442" s="109"/>
      <c r="C442" s="109"/>
      <c r="D442" s="150"/>
      <c r="E442" s="150"/>
      <c r="F442" s="150"/>
      <c r="G442" s="150"/>
      <c r="H442" s="109"/>
      <c r="I442" s="109"/>
      <c r="J442" s="154"/>
      <c r="K442" s="154"/>
      <c r="L442" s="154"/>
      <c r="M442" s="155"/>
      <c r="N442" s="154"/>
    </row>
    <row r="443" spans="1:14" x14ac:dyDescent="0.2">
      <c r="A443" s="109"/>
      <c r="B443" s="109"/>
      <c r="C443" s="109"/>
      <c r="D443" s="150"/>
      <c r="E443" s="150"/>
      <c r="F443" s="150"/>
      <c r="G443" s="150"/>
      <c r="H443" s="109"/>
      <c r="I443" s="109"/>
      <c r="J443" s="154"/>
      <c r="K443" s="154"/>
      <c r="L443" s="154"/>
      <c r="M443" s="155"/>
      <c r="N443" s="154"/>
    </row>
    <row r="444" spans="1:14" x14ac:dyDescent="0.2">
      <c r="A444" s="109"/>
      <c r="B444" s="109"/>
      <c r="C444" s="109"/>
      <c r="D444" s="150"/>
      <c r="E444" s="150"/>
      <c r="F444" s="150"/>
      <c r="G444" s="150"/>
      <c r="H444" s="109"/>
      <c r="I444" s="109"/>
      <c r="J444" s="154"/>
      <c r="K444" s="154"/>
      <c r="L444" s="154"/>
      <c r="M444" s="155"/>
      <c r="N444" s="154"/>
    </row>
    <row r="445" spans="1:14" x14ac:dyDescent="0.2">
      <c r="A445" s="109"/>
      <c r="B445" s="109"/>
      <c r="C445" s="109"/>
      <c r="D445" s="150"/>
      <c r="E445" s="150"/>
      <c r="F445" s="150"/>
      <c r="G445" s="150"/>
      <c r="H445" s="109"/>
      <c r="I445" s="109"/>
      <c r="J445" s="154"/>
      <c r="K445" s="154"/>
      <c r="L445" s="154"/>
      <c r="M445" s="155"/>
      <c r="N445" s="154"/>
    </row>
    <row r="446" spans="1:14" x14ac:dyDescent="0.2">
      <c r="A446" s="109"/>
      <c r="B446" s="109"/>
      <c r="C446" s="109"/>
      <c r="D446" s="150"/>
      <c r="E446" s="150"/>
      <c r="F446" s="150"/>
      <c r="G446" s="150"/>
      <c r="H446" s="109"/>
      <c r="I446" s="109"/>
      <c r="J446" s="154"/>
      <c r="K446" s="154"/>
      <c r="L446" s="154"/>
      <c r="M446" s="155"/>
      <c r="N446" s="154"/>
    </row>
    <row r="447" spans="1:14" x14ac:dyDescent="0.2">
      <c r="A447" s="109"/>
      <c r="B447" s="109"/>
      <c r="C447" s="109"/>
      <c r="D447" s="150"/>
      <c r="E447" s="150"/>
      <c r="F447" s="150"/>
      <c r="G447" s="150"/>
      <c r="H447" s="109"/>
      <c r="I447" s="109"/>
      <c r="J447" s="154"/>
      <c r="K447" s="154"/>
      <c r="L447" s="154"/>
      <c r="M447" s="155"/>
      <c r="N447" s="154"/>
    </row>
    <row r="448" spans="1:14" x14ac:dyDescent="0.2">
      <c r="A448" s="109"/>
      <c r="B448" s="109"/>
      <c r="C448" s="109"/>
      <c r="D448" s="150"/>
      <c r="E448" s="150"/>
      <c r="F448" s="150"/>
      <c r="G448" s="150"/>
      <c r="H448" s="109"/>
      <c r="I448" s="109"/>
      <c r="J448" s="154"/>
      <c r="K448" s="154"/>
      <c r="L448" s="154"/>
      <c r="M448" s="155"/>
      <c r="N448" s="154"/>
    </row>
    <row r="449" spans="1:14" x14ac:dyDescent="0.2">
      <c r="A449" s="109"/>
      <c r="B449" s="109"/>
      <c r="C449" s="109"/>
      <c r="D449" s="150"/>
      <c r="E449" s="150"/>
      <c r="F449" s="150"/>
      <c r="G449" s="150"/>
      <c r="H449" s="109"/>
      <c r="I449" s="109"/>
      <c r="J449" s="154"/>
      <c r="K449" s="154"/>
      <c r="L449" s="154"/>
      <c r="M449" s="155"/>
      <c r="N449" s="154"/>
    </row>
    <row r="450" spans="1:14" x14ac:dyDescent="0.2">
      <c r="A450" s="109"/>
      <c r="B450" s="109"/>
      <c r="C450" s="109"/>
      <c r="D450" s="150"/>
      <c r="E450" s="150"/>
      <c r="F450" s="150"/>
      <c r="G450" s="150"/>
      <c r="H450" s="109"/>
      <c r="I450" s="109"/>
      <c r="J450" s="154"/>
      <c r="K450" s="154"/>
      <c r="L450" s="154"/>
      <c r="M450" s="155"/>
      <c r="N450" s="154"/>
    </row>
    <row r="451" spans="1:14" x14ac:dyDescent="0.2">
      <c r="A451" s="109"/>
      <c r="B451" s="109"/>
      <c r="C451" s="109"/>
      <c r="D451" s="150"/>
      <c r="E451" s="150"/>
      <c r="F451" s="150"/>
      <c r="G451" s="150"/>
      <c r="H451" s="109"/>
      <c r="I451" s="109"/>
      <c r="J451" s="154"/>
      <c r="K451" s="154"/>
      <c r="L451" s="154"/>
      <c r="M451" s="155"/>
      <c r="N451" s="154"/>
    </row>
    <row r="452" spans="1:14" x14ac:dyDescent="0.2">
      <c r="A452" s="109"/>
      <c r="B452" s="109"/>
      <c r="C452" s="109"/>
      <c r="D452" s="150"/>
      <c r="E452" s="150"/>
      <c r="F452" s="150"/>
      <c r="G452" s="150"/>
      <c r="H452" s="109"/>
      <c r="I452" s="109"/>
      <c r="J452" s="154"/>
      <c r="K452" s="154"/>
      <c r="L452" s="154"/>
      <c r="M452" s="155"/>
      <c r="N452" s="154"/>
    </row>
    <row r="453" spans="1:14" x14ac:dyDescent="0.2">
      <c r="A453" s="109"/>
      <c r="B453" s="109"/>
      <c r="C453" s="109"/>
      <c r="D453" s="150"/>
      <c r="E453" s="150"/>
      <c r="F453" s="150"/>
      <c r="G453" s="150"/>
      <c r="H453" s="109"/>
      <c r="I453" s="109"/>
      <c r="J453" s="154"/>
      <c r="K453" s="154"/>
      <c r="L453" s="154"/>
      <c r="M453" s="155"/>
      <c r="N453" s="154"/>
    </row>
    <row r="454" spans="1:14" x14ac:dyDescent="0.2">
      <c r="A454" s="109"/>
      <c r="B454" s="109"/>
      <c r="C454" s="109"/>
      <c r="D454" s="150"/>
      <c r="E454" s="150"/>
      <c r="F454" s="150"/>
      <c r="G454" s="150"/>
      <c r="H454" s="109"/>
      <c r="I454" s="109"/>
      <c r="J454" s="154"/>
      <c r="K454" s="154"/>
      <c r="L454" s="154"/>
      <c r="M454" s="155"/>
      <c r="N454" s="154"/>
    </row>
    <row r="455" spans="1:14" x14ac:dyDescent="0.2">
      <c r="A455" s="109"/>
      <c r="B455" s="109"/>
      <c r="C455" s="109"/>
      <c r="D455" s="150"/>
      <c r="E455" s="150"/>
      <c r="F455" s="150"/>
      <c r="G455" s="150"/>
      <c r="H455" s="109"/>
      <c r="I455" s="109"/>
      <c r="J455" s="154"/>
      <c r="K455" s="154"/>
      <c r="L455" s="154"/>
      <c r="M455" s="155"/>
      <c r="N455" s="154"/>
    </row>
    <row r="456" spans="1:14" x14ac:dyDescent="0.2">
      <c r="A456" s="109"/>
      <c r="B456" s="109"/>
      <c r="C456" s="109"/>
      <c r="D456" s="150"/>
      <c r="E456" s="150"/>
      <c r="F456" s="150"/>
      <c r="G456" s="150"/>
      <c r="H456" s="109"/>
      <c r="I456" s="109"/>
      <c r="J456" s="154"/>
      <c r="K456" s="154"/>
      <c r="L456" s="154"/>
      <c r="M456" s="155"/>
      <c r="N456" s="154"/>
    </row>
    <row r="457" spans="1:14" x14ac:dyDescent="0.2">
      <c r="A457" s="109"/>
      <c r="B457" s="109"/>
      <c r="C457" s="109"/>
      <c r="D457" s="150"/>
      <c r="E457" s="150"/>
      <c r="F457" s="150"/>
      <c r="G457" s="150"/>
      <c r="H457" s="109"/>
      <c r="I457" s="109"/>
      <c r="J457" s="154"/>
      <c r="K457" s="154"/>
      <c r="L457" s="154"/>
      <c r="M457" s="155"/>
      <c r="N457" s="154"/>
    </row>
    <row r="458" spans="1:14" x14ac:dyDescent="0.2">
      <c r="A458" s="109"/>
      <c r="B458" s="109"/>
      <c r="C458" s="109"/>
      <c r="D458" s="150"/>
      <c r="E458" s="150"/>
      <c r="F458" s="150"/>
      <c r="G458" s="150"/>
      <c r="H458" s="109"/>
      <c r="I458" s="109"/>
      <c r="J458" s="154"/>
      <c r="K458" s="154"/>
      <c r="L458" s="154"/>
      <c r="M458" s="155"/>
      <c r="N458" s="154"/>
    </row>
    <row r="459" spans="1:14" x14ac:dyDescent="0.2">
      <c r="A459" s="109"/>
      <c r="B459" s="109"/>
      <c r="C459" s="109"/>
      <c r="D459" s="150"/>
      <c r="E459" s="150"/>
      <c r="F459" s="150"/>
      <c r="G459" s="150"/>
      <c r="H459" s="109"/>
      <c r="I459" s="109"/>
      <c r="J459" s="154"/>
      <c r="K459" s="154"/>
      <c r="L459" s="154"/>
      <c r="M459" s="155"/>
      <c r="N459" s="154"/>
    </row>
    <row r="460" spans="1:14" x14ac:dyDescent="0.2">
      <c r="A460" s="109"/>
      <c r="B460" s="109"/>
      <c r="C460" s="109"/>
      <c r="D460" s="150"/>
      <c r="E460" s="150"/>
      <c r="F460" s="150"/>
      <c r="G460" s="150"/>
      <c r="H460" s="109"/>
      <c r="I460" s="109"/>
      <c r="J460" s="154"/>
      <c r="K460" s="154"/>
      <c r="L460" s="154"/>
      <c r="M460" s="155"/>
      <c r="N460" s="154"/>
    </row>
    <row r="461" spans="1:14" x14ac:dyDescent="0.2">
      <c r="A461" s="109"/>
      <c r="B461" s="109"/>
      <c r="C461" s="109"/>
      <c r="D461" s="150"/>
      <c r="E461" s="150"/>
      <c r="F461" s="150"/>
      <c r="G461" s="150"/>
      <c r="H461" s="109"/>
      <c r="I461" s="109"/>
      <c r="J461" s="154"/>
      <c r="K461" s="154"/>
      <c r="L461" s="154"/>
      <c r="M461" s="155"/>
      <c r="N461" s="154"/>
    </row>
    <row r="462" spans="1:14" x14ac:dyDescent="0.2">
      <c r="A462" s="109"/>
      <c r="B462" s="109"/>
      <c r="C462" s="109"/>
      <c r="D462" s="150"/>
      <c r="E462" s="150"/>
      <c r="F462" s="150"/>
      <c r="G462" s="150"/>
      <c r="H462" s="109"/>
      <c r="I462" s="109"/>
      <c r="J462" s="154"/>
      <c r="K462" s="154"/>
      <c r="L462" s="154"/>
      <c r="M462" s="155"/>
      <c r="N462" s="154"/>
    </row>
    <row r="463" spans="1:14" x14ac:dyDescent="0.2">
      <c r="A463" s="109"/>
      <c r="B463" s="109"/>
      <c r="C463" s="109"/>
      <c r="D463" s="150"/>
      <c r="E463" s="150"/>
      <c r="F463" s="150"/>
      <c r="G463" s="150"/>
      <c r="H463" s="109"/>
      <c r="I463" s="109"/>
      <c r="J463" s="154"/>
      <c r="K463" s="154"/>
      <c r="L463" s="154"/>
      <c r="M463" s="155"/>
      <c r="N463" s="154"/>
    </row>
    <row r="464" spans="1:14" x14ac:dyDescent="0.2">
      <c r="A464" s="109"/>
      <c r="B464" s="109"/>
      <c r="C464" s="109"/>
      <c r="D464" s="150"/>
      <c r="E464" s="150"/>
      <c r="F464" s="150"/>
      <c r="G464" s="150"/>
      <c r="H464" s="109"/>
      <c r="I464" s="109"/>
      <c r="J464" s="154"/>
      <c r="K464" s="154"/>
      <c r="L464" s="154"/>
      <c r="M464" s="155"/>
      <c r="N464" s="154"/>
    </row>
    <row r="465" spans="1:14" x14ac:dyDescent="0.2">
      <c r="A465" s="109"/>
      <c r="B465" s="109"/>
      <c r="C465" s="109"/>
      <c r="D465" s="150"/>
      <c r="E465" s="150"/>
      <c r="F465" s="150"/>
      <c r="G465" s="150"/>
      <c r="H465" s="109"/>
      <c r="I465" s="109"/>
      <c r="J465" s="154"/>
      <c r="K465" s="154"/>
      <c r="L465" s="154"/>
      <c r="M465" s="155"/>
      <c r="N465" s="154"/>
    </row>
    <row r="466" spans="1:14" x14ac:dyDescent="0.2">
      <c r="A466" s="109"/>
      <c r="B466" s="109"/>
      <c r="C466" s="109"/>
      <c r="D466" s="150"/>
      <c r="E466" s="150"/>
      <c r="F466" s="150"/>
      <c r="G466" s="150"/>
      <c r="H466" s="109"/>
      <c r="I466" s="109"/>
      <c r="J466" s="154"/>
      <c r="K466" s="154"/>
      <c r="L466" s="154"/>
      <c r="M466" s="155"/>
      <c r="N466" s="154"/>
    </row>
    <row r="467" spans="1:14" x14ac:dyDescent="0.2">
      <c r="A467" s="109"/>
      <c r="B467" s="109"/>
      <c r="C467" s="109"/>
      <c r="D467" s="150"/>
      <c r="E467" s="150"/>
      <c r="F467" s="150"/>
      <c r="G467" s="150"/>
      <c r="H467" s="109"/>
      <c r="I467" s="109"/>
      <c r="J467" s="154"/>
      <c r="K467" s="154"/>
      <c r="L467" s="154"/>
      <c r="M467" s="155"/>
      <c r="N467" s="154"/>
    </row>
    <row r="468" spans="1:14" x14ac:dyDescent="0.2">
      <c r="A468" s="109"/>
      <c r="B468" s="109"/>
      <c r="C468" s="109"/>
      <c r="D468" s="150"/>
      <c r="E468" s="150"/>
      <c r="F468" s="150"/>
      <c r="G468" s="150"/>
      <c r="H468" s="109"/>
      <c r="I468" s="109"/>
      <c r="J468" s="154"/>
      <c r="K468" s="154"/>
      <c r="L468" s="154"/>
      <c r="M468" s="155"/>
      <c r="N468" s="154"/>
    </row>
    <row r="469" spans="1:14" x14ac:dyDescent="0.2">
      <c r="A469" s="109"/>
      <c r="B469" s="109"/>
      <c r="C469" s="109"/>
      <c r="D469" s="150"/>
      <c r="E469" s="150"/>
      <c r="F469" s="150"/>
      <c r="G469" s="150"/>
      <c r="H469" s="109"/>
      <c r="I469" s="109"/>
      <c r="J469" s="154"/>
      <c r="K469" s="154"/>
      <c r="L469" s="154"/>
      <c r="M469" s="155"/>
      <c r="N469" s="154"/>
    </row>
    <row r="470" spans="1:14" x14ac:dyDescent="0.2">
      <c r="A470" s="109"/>
      <c r="B470" s="109"/>
      <c r="C470" s="109"/>
      <c r="D470" s="150"/>
      <c r="E470" s="150"/>
      <c r="F470" s="150"/>
      <c r="G470" s="150"/>
      <c r="H470" s="109"/>
      <c r="I470" s="109"/>
      <c r="J470" s="154"/>
      <c r="K470" s="154"/>
      <c r="L470" s="154"/>
      <c r="M470" s="155"/>
      <c r="N470" s="154"/>
    </row>
    <row r="471" spans="1:14" x14ac:dyDescent="0.2">
      <c r="A471" s="109"/>
      <c r="B471" s="109"/>
      <c r="C471" s="109"/>
      <c r="D471" s="150"/>
      <c r="E471" s="150"/>
      <c r="F471" s="150"/>
      <c r="G471" s="150"/>
      <c r="H471" s="109"/>
      <c r="I471" s="109"/>
      <c r="J471" s="154"/>
      <c r="K471" s="154"/>
      <c r="L471" s="154"/>
      <c r="M471" s="155"/>
      <c r="N471" s="154"/>
    </row>
    <row r="472" spans="1:14" x14ac:dyDescent="0.2">
      <c r="A472" s="109"/>
      <c r="B472" s="109"/>
      <c r="C472" s="109"/>
      <c r="D472" s="150"/>
      <c r="E472" s="150"/>
      <c r="F472" s="150"/>
      <c r="G472" s="150"/>
      <c r="H472" s="109"/>
      <c r="I472" s="109"/>
      <c r="J472" s="154"/>
      <c r="K472" s="154"/>
      <c r="L472" s="154"/>
      <c r="M472" s="155"/>
      <c r="N472" s="154"/>
    </row>
    <row r="473" spans="1:14" x14ac:dyDescent="0.2">
      <c r="A473" s="109"/>
      <c r="B473" s="109"/>
      <c r="C473" s="109"/>
      <c r="D473" s="150"/>
      <c r="E473" s="150"/>
      <c r="F473" s="150"/>
      <c r="G473" s="150"/>
      <c r="H473" s="109"/>
      <c r="I473" s="109"/>
      <c r="J473" s="154"/>
      <c r="K473" s="154"/>
      <c r="L473" s="154"/>
      <c r="M473" s="155"/>
      <c r="N473" s="154"/>
    </row>
    <row r="474" spans="1:14" x14ac:dyDescent="0.2">
      <c r="A474" s="109"/>
      <c r="B474" s="109"/>
      <c r="C474" s="109"/>
      <c r="D474" s="150"/>
      <c r="E474" s="150"/>
      <c r="F474" s="150"/>
      <c r="G474" s="150"/>
      <c r="H474" s="109"/>
      <c r="I474" s="109"/>
      <c r="J474" s="154"/>
      <c r="K474" s="154"/>
      <c r="L474" s="154"/>
      <c r="M474" s="155"/>
      <c r="N474" s="154"/>
    </row>
    <row r="475" spans="1:14" x14ac:dyDescent="0.2">
      <c r="A475" s="109"/>
      <c r="B475" s="109"/>
      <c r="C475" s="109"/>
      <c r="D475" s="150"/>
      <c r="E475" s="150"/>
      <c r="F475" s="150"/>
      <c r="G475" s="150"/>
      <c r="H475" s="109"/>
      <c r="I475" s="109"/>
      <c r="J475" s="154"/>
      <c r="K475" s="154"/>
      <c r="L475" s="154"/>
      <c r="M475" s="155"/>
      <c r="N475" s="154"/>
    </row>
    <row r="476" spans="1:14" x14ac:dyDescent="0.2">
      <c r="A476" s="109"/>
      <c r="B476" s="109"/>
      <c r="C476" s="109"/>
      <c r="D476" s="150"/>
      <c r="E476" s="150"/>
      <c r="F476" s="150"/>
      <c r="G476" s="150"/>
      <c r="H476" s="109"/>
      <c r="I476" s="109"/>
      <c r="J476" s="154"/>
      <c r="K476" s="154"/>
      <c r="L476" s="154"/>
      <c r="M476" s="155"/>
      <c r="N476" s="154"/>
    </row>
    <row r="477" spans="1:14" x14ac:dyDescent="0.2">
      <c r="A477" s="109"/>
      <c r="B477" s="109"/>
      <c r="C477" s="109"/>
      <c r="D477" s="150"/>
      <c r="E477" s="150"/>
      <c r="F477" s="150"/>
      <c r="G477" s="150"/>
      <c r="H477" s="109"/>
      <c r="I477" s="109"/>
      <c r="J477" s="154"/>
      <c r="K477" s="154"/>
      <c r="L477" s="154"/>
      <c r="M477" s="155"/>
      <c r="N477" s="154"/>
    </row>
    <row r="478" spans="1:14" x14ac:dyDescent="0.2">
      <c r="A478" s="109"/>
      <c r="B478" s="109"/>
      <c r="C478" s="109"/>
      <c r="D478" s="150"/>
      <c r="E478" s="150"/>
      <c r="F478" s="150"/>
      <c r="G478" s="150"/>
      <c r="H478" s="109"/>
      <c r="I478" s="109"/>
      <c r="J478" s="154"/>
      <c r="K478" s="154"/>
      <c r="L478" s="154"/>
      <c r="M478" s="155"/>
      <c r="N478" s="154"/>
    </row>
    <row r="479" spans="1:14" x14ac:dyDescent="0.2">
      <c r="A479" s="109"/>
      <c r="B479" s="109"/>
      <c r="C479" s="109"/>
      <c r="D479" s="150"/>
      <c r="E479" s="150"/>
      <c r="F479" s="150"/>
      <c r="G479" s="150"/>
      <c r="H479" s="109"/>
      <c r="I479" s="109"/>
      <c r="J479" s="154"/>
      <c r="K479" s="154"/>
      <c r="L479" s="154"/>
      <c r="M479" s="155"/>
      <c r="N479" s="154"/>
    </row>
    <row r="480" spans="1:14" x14ac:dyDescent="0.2">
      <c r="A480" s="109"/>
      <c r="B480" s="109"/>
      <c r="C480" s="109"/>
      <c r="D480" s="150"/>
      <c r="E480" s="150"/>
      <c r="F480" s="150"/>
      <c r="G480" s="150"/>
      <c r="H480" s="109"/>
      <c r="I480" s="109"/>
      <c r="J480" s="154"/>
      <c r="K480" s="154"/>
      <c r="L480" s="154"/>
      <c r="M480" s="155"/>
      <c r="N480" s="154"/>
    </row>
    <row r="481" spans="1:14" x14ac:dyDescent="0.2">
      <c r="A481" s="109"/>
      <c r="B481" s="109"/>
      <c r="C481" s="109"/>
      <c r="D481" s="150"/>
      <c r="E481" s="150"/>
      <c r="F481" s="150"/>
      <c r="G481" s="150"/>
      <c r="H481" s="109"/>
      <c r="I481" s="109"/>
      <c r="J481" s="154"/>
      <c r="K481" s="154"/>
      <c r="L481" s="154"/>
      <c r="M481" s="155"/>
      <c r="N481" s="154"/>
    </row>
    <row r="482" spans="1:14" x14ac:dyDescent="0.2">
      <c r="A482" s="109"/>
      <c r="B482" s="109"/>
      <c r="C482" s="109"/>
      <c r="D482" s="150"/>
      <c r="E482" s="150"/>
      <c r="F482" s="150"/>
      <c r="G482" s="150"/>
      <c r="H482" s="109"/>
      <c r="I482" s="109"/>
      <c r="J482" s="154"/>
      <c r="K482" s="154"/>
      <c r="L482" s="154"/>
      <c r="M482" s="155"/>
      <c r="N482" s="154"/>
    </row>
    <row r="483" spans="1:14" x14ac:dyDescent="0.2">
      <c r="A483" s="109"/>
      <c r="B483" s="109"/>
      <c r="C483" s="109"/>
      <c r="D483" s="150"/>
      <c r="E483" s="150"/>
      <c r="F483" s="150"/>
      <c r="G483" s="150"/>
      <c r="H483" s="109"/>
      <c r="I483" s="109"/>
      <c r="J483" s="154"/>
      <c r="K483" s="154"/>
      <c r="L483" s="154"/>
      <c r="M483" s="155"/>
      <c r="N483" s="154"/>
    </row>
    <row r="484" spans="1:14" x14ac:dyDescent="0.2">
      <c r="A484" s="109"/>
      <c r="B484" s="109"/>
      <c r="C484" s="109"/>
      <c r="D484" s="150"/>
      <c r="E484" s="150"/>
      <c r="F484" s="150"/>
      <c r="G484" s="150"/>
      <c r="H484" s="109"/>
      <c r="I484" s="109"/>
      <c r="J484" s="154"/>
      <c r="K484" s="154"/>
      <c r="L484" s="154"/>
      <c r="M484" s="155"/>
      <c r="N484" s="154"/>
    </row>
    <row r="485" spans="1:14" x14ac:dyDescent="0.2">
      <c r="A485" s="109"/>
      <c r="B485" s="109"/>
      <c r="C485" s="109"/>
      <c r="D485" s="150"/>
      <c r="E485" s="150"/>
      <c r="F485" s="150"/>
      <c r="G485" s="150"/>
      <c r="H485" s="109"/>
      <c r="I485" s="109"/>
      <c r="J485" s="154"/>
      <c r="K485" s="154"/>
      <c r="L485" s="154"/>
      <c r="M485" s="155"/>
      <c r="N485" s="154"/>
    </row>
    <row r="486" spans="1:14" x14ac:dyDescent="0.2">
      <c r="A486" s="109"/>
      <c r="B486" s="109"/>
      <c r="C486" s="109"/>
      <c r="D486" s="150"/>
      <c r="E486" s="150"/>
      <c r="F486" s="150"/>
      <c r="G486" s="150"/>
      <c r="H486" s="109"/>
      <c r="I486" s="109"/>
      <c r="J486" s="154"/>
      <c r="K486" s="154"/>
      <c r="L486" s="154"/>
      <c r="M486" s="155"/>
      <c r="N486" s="154"/>
    </row>
    <row r="487" spans="1:14" x14ac:dyDescent="0.2">
      <c r="A487" s="109"/>
      <c r="B487" s="109"/>
      <c r="C487" s="109"/>
      <c r="D487" s="150"/>
      <c r="E487" s="150"/>
      <c r="F487" s="150"/>
      <c r="G487" s="150"/>
      <c r="H487" s="109"/>
      <c r="I487" s="109"/>
      <c r="J487" s="154"/>
      <c r="K487" s="154"/>
      <c r="L487" s="154"/>
      <c r="M487" s="155"/>
      <c r="N487" s="154"/>
    </row>
    <row r="488" spans="1:14" x14ac:dyDescent="0.2">
      <c r="A488" s="109"/>
      <c r="B488" s="109"/>
      <c r="C488" s="109"/>
      <c r="D488" s="150"/>
      <c r="E488" s="150"/>
      <c r="F488" s="150"/>
      <c r="G488" s="150"/>
      <c r="H488" s="109"/>
      <c r="I488" s="109"/>
      <c r="J488" s="154"/>
      <c r="K488" s="154"/>
      <c r="L488" s="154"/>
      <c r="M488" s="155"/>
      <c r="N488" s="154"/>
    </row>
    <row r="489" spans="1:14" x14ac:dyDescent="0.2">
      <c r="A489" s="109"/>
      <c r="B489" s="109"/>
      <c r="C489" s="109"/>
      <c r="D489" s="150"/>
      <c r="E489" s="150"/>
      <c r="F489" s="150"/>
      <c r="G489" s="150"/>
      <c r="H489" s="109"/>
      <c r="I489" s="109"/>
      <c r="J489" s="154"/>
      <c r="K489" s="154"/>
      <c r="L489" s="154"/>
      <c r="M489" s="155"/>
      <c r="N489" s="154"/>
    </row>
    <row r="490" spans="1:14" x14ac:dyDescent="0.2">
      <c r="A490" s="109"/>
      <c r="B490" s="109"/>
      <c r="C490" s="109"/>
      <c r="D490" s="150"/>
      <c r="E490" s="150"/>
      <c r="F490" s="150"/>
      <c r="G490" s="150"/>
      <c r="H490" s="109"/>
      <c r="I490" s="109"/>
      <c r="J490" s="154"/>
      <c r="K490" s="154"/>
      <c r="L490" s="154"/>
      <c r="M490" s="155"/>
      <c r="N490" s="154"/>
    </row>
    <row r="491" spans="1:14" x14ac:dyDescent="0.2">
      <c r="A491" s="109"/>
      <c r="B491" s="109"/>
      <c r="C491" s="109"/>
      <c r="D491" s="150"/>
      <c r="E491" s="150"/>
      <c r="F491" s="150"/>
      <c r="G491" s="150"/>
      <c r="H491" s="109"/>
      <c r="I491" s="109"/>
      <c r="J491" s="154"/>
      <c r="K491" s="154"/>
      <c r="L491" s="154"/>
      <c r="M491" s="155"/>
      <c r="N491" s="154"/>
    </row>
    <row r="492" spans="1:14" x14ac:dyDescent="0.2">
      <c r="A492" s="109"/>
      <c r="B492" s="109"/>
      <c r="C492" s="109"/>
      <c r="D492" s="150"/>
      <c r="E492" s="150"/>
      <c r="F492" s="150"/>
      <c r="G492" s="150"/>
      <c r="H492" s="109"/>
      <c r="I492" s="109"/>
      <c r="J492" s="154"/>
      <c r="K492" s="154"/>
      <c r="L492" s="154"/>
      <c r="M492" s="155"/>
      <c r="N492" s="154"/>
    </row>
    <row r="493" spans="1:14" x14ac:dyDescent="0.2">
      <c r="A493" s="109"/>
      <c r="B493" s="109"/>
      <c r="C493" s="109"/>
      <c r="D493" s="150"/>
      <c r="E493" s="150"/>
      <c r="F493" s="150"/>
      <c r="G493" s="150"/>
      <c r="H493" s="109"/>
      <c r="I493" s="109"/>
      <c r="J493" s="154"/>
      <c r="K493" s="154"/>
      <c r="L493" s="154"/>
      <c r="M493" s="155"/>
      <c r="N493" s="154"/>
    </row>
    <row r="494" spans="1:14" x14ac:dyDescent="0.2">
      <c r="A494" s="109"/>
      <c r="B494" s="109"/>
      <c r="C494" s="109"/>
      <c r="D494" s="150"/>
      <c r="E494" s="150"/>
      <c r="F494" s="150"/>
      <c r="G494" s="150"/>
      <c r="H494" s="109"/>
      <c r="I494" s="109"/>
      <c r="J494" s="154"/>
      <c r="K494" s="154"/>
      <c r="L494" s="154"/>
      <c r="M494" s="155"/>
      <c r="N494" s="154"/>
    </row>
    <row r="495" spans="1:14" x14ac:dyDescent="0.2">
      <c r="A495" s="109"/>
      <c r="B495" s="109"/>
      <c r="C495" s="109"/>
      <c r="D495" s="150"/>
      <c r="E495" s="150"/>
      <c r="F495" s="150"/>
      <c r="G495" s="150"/>
      <c r="H495" s="109"/>
      <c r="I495" s="109"/>
      <c r="J495" s="154"/>
      <c r="K495" s="154"/>
      <c r="L495" s="154"/>
      <c r="M495" s="155"/>
      <c r="N495" s="154"/>
    </row>
    <row r="496" spans="1:14" x14ac:dyDescent="0.2">
      <c r="A496" s="109"/>
      <c r="B496" s="109"/>
      <c r="C496" s="109"/>
      <c r="D496" s="150"/>
      <c r="E496" s="150"/>
      <c r="F496" s="150"/>
      <c r="G496" s="150"/>
      <c r="H496" s="109"/>
      <c r="I496" s="109"/>
      <c r="J496" s="154"/>
      <c r="K496" s="154"/>
      <c r="L496" s="154"/>
      <c r="M496" s="155"/>
      <c r="N496" s="154"/>
    </row>
    <row r="497" spans="1:14" x14ac:dyDescent="0.2">
      <c r="A497" s="109"/>
      <c r="B497" s="109"/>
      <c r="C497" s="109"/>
      <c r="D497" s="150"/>
      <c r="E497" s="150"/>
      <c r="F497" s="150"/>
      <c r="G497" s="150"/>
      <c r="H497" s="109"/>
      <c r="I497" s="109"/>
      <c r="J497" s="154"/>
      <c r="K497" s="154"/>
      <c r="L497" s="154"/>
      <c r="M497" s="155"/>
      <c r="N497" s="154"/>
    </row>
    <row r="498" spans="1:14" x14ac:dyDescent="0.2">
      <c r="A498" s="109"/>
      <c r="B498" s="109"/>
      <c r="C498" s="109"/>
      <c r="D498" s="150"/>
      <c r="E498" s="150"/>
      <c r="F498" s="150"/>
      <c r="G498" s="150"/>
      <c r="H498" s="109"/>
      <c r="I498" s="109"/>
      <c r="J498" s="154"/>
      <c r="K498" s="154"/>
      <c r="L498" s="154"/>
      <c r="M498" s="155"/>
      <c r="N498" s="154"/>
    </row>
    <row r="499" spans="1:14" x14ac:dyDescent="0.2">
      <c r="A499" s="109"/>
      <c r="B499" s="109"/>
      <c r="C499" s="109"/>
      <c r="D499" s="150"/>
      <c r="E499" s="150"/>
      <c r="F499" s="150"/>
      <c r="G499" s="150"/>
      <c r="H499" s="109"/>
      <c r="I499" s="109"/>
      <c r="J499" s="154"/>
      <c r="K499" s="154"/>
      <c r="L499" s="154"/>
      <c r="M499" s="155"/>
      <c r="N499" s="154"/>
    </row>
    <row r="500" spans="1:14" x14ac:dyDescent="0.2">
      <c r="A500" s="109"/>
      <c r="B500" s="109"/>
      <c r="C500" s="109"/>
      <c r="D500" s="150"/>
      <c r="E500" s="150"/>
      <c r="F500" s="150"/>
      <c r="G500" s="150"/>
      <c r="H500" s="109"/>
      <c r="I500" s="109"/>
      <c r="J500" s="154"/>
      <c r="K500" s="154"/>
      <c r="L500" s="154"/>
      <c r="M500" s="155"/>
      <c r="N500" s="154"/>
    </row>
    <row r="501" spans="1:14" x14ac:dyDescent="0.2">
      <c r="A501" s="109"/>
      <c r="B501" s="109"/>
      <c r="C501" s="109"/>
      <c r="D501" s="150"/>
      <c r="E501" s="150"/>
      <c r="F501" s="150"/>
      <c r="G501" s="150"/>
      <c r="H501" s="109"/>
      <c r="I501" s="109"/>
      <c r="J501" s="154"/>
      <c r="K501" s="154"/>
      <c r="L501" s="154"/>
      <c r="M501" s="155"/>
      <c r="N501" s="154"/>
    </row>
    <row r="502" spans="1:14" x14ac:dyDescent="0.2">
      <c r="A502" s="109"/>
      <c r="B502" s="109"/>
      <c r="C502" s="109"/>
      <c r="D502" s="150"/>
      <c r="E502" s="150"/>
      <c r="F502" s="150"/>
      <c r="G502" s="150"/>
      <c r="H502" s="109"/>
      <c r="I502" s="109"/>
      <c r="J502" s="154"/>
      <c r="K502" s="154"/>
      <c r="L502" s="154"/>
      <c r="M502" s="155"/>
      <c r="N502" s="154"/>
    </row>
    <row r="503" spans="1:14" x14ac:dyDescent="0.2">
      <c r="A503" s="109"/>
      <c r="B503" s="109"/>
      <c r="C503" s="109"/>
      <c r="D503" s="150"/>
      <c r="E503" s="150"/>
      <c r="F503" s="150"/>
      <c r="G503" s="150"/>
      <c r="H503" s="109"/>
      <c r="I503" s="109"/>
      <c r="J503" s="154"/>
      <c r="K503" s="154"/>
      <c r="L503" s="154"/>
      <c r="M503" s="155"/>
      <c r="N503" s="154"/>
    </row>
    <row r="504" spans="1:14" x14ac:dyDescent="0.2">
      <c r="A504" s="109"/>
      <c r="B504" s="109"/>
      <c r="C504" s="109"/>
      <c r="D504" s="150"/>
      <c r="E504" s="150"/>
      <c r="F504" s="150"/>
      <c r="G504" s="150"/>
      <c r="H504" s="109"/>
      <c r="I504" s="109"/>
      <c r="J504" s="154"/>
      <c r="K504" s="154"/>
      <c r="L504" s="154"/>
      <c r="M504" s="155"/>
      <c r="N504" s="154"/>
    </row>
    <row r="505" spans="1:14" x14ac:dyDescent="0.2">
      <c r="A505" s="109"/>
      <c r="B505" s="109"/>
      <c r="C505" s="109"/>
      <c r="D505" s="150"/>
      <c r="E505" s="150"/>
      <c r="F505" s="150"/>
      <c r="G505" s="150"/>
      <c r="H505" s="109"/>
      <c r="I505" s="109"/>
      <c r="J505" s="154"/>
      <c r="K505" s="154"/>
      <c r="L505" s="154"/>
      <c r="M505" s="155"/>
      <c r="N505" s="154"/>
    </row>
    <row r="506" spans="1:14" x14ac:dyDescent="0.2">
      <c r="A506" s="109"/>
      <c r="B506" s="109"/>
      <c r="C506" s="109"/>
      <c r="D506" s="150"/>
      <c r="E506" s="150"/>
      <c r="F506" s="150"/>
      <c r="G506" s="150"/>
      <c r="H506" s="109"/>
      <c r="I506" s="109"/>
      <c r="J506" s="154"/>
      <c r="K506" s="154"/>
      <c r="L506" s="154"/>
      <c r="M506" s="155"/>
      <c r="N506" s="154"/>
    </row>
    <row r="507" spans="1:14" x14ac:dyDescent="0.2">
      <c r="A507" s="109"/>
      <c r="B507" s="109"/>
      <c r="C507" s="109"/>
      <c r="D507" s="150"/>
      <c r="E507" s="150"/>
      <c r="F507" s="150"/>
      <c r="G507" s="150"/>
      <c r="H507" s="109"/>
      <c r="I507" s="109"/>
      <c r="J507" s="154"/>
      <c r="K507" s="154"/>
      <c r="L507" s="154"/>
      <c r="M507" s="155"/>
      <c r="N507" s="154"/>
    </row>
    <row r="508" spans="1:14" x14ac:dyDescent="0.2">
      <c r="A508" s="109"/>
      <c r="B508" s="109"/>
      <c r="C508" s="109"/>
      <c r="D508" s="150"/>
      <c r="E508" s="150"/>
      <c r="F508" s="150"/>
      <c r="G508" s="150"/>
      <c r="H508" s="109"/>
      <c r="I508" s="109"/>
      <c r="J508" s="154"/>
      <c r="K508" s="154"/>
      <c r="L508" s="154"/>
      <c r="M508" s="155"/>
      <c r="N508" s="154"/>
    </row>
    <row r="509" spans="1:14" x14ac:dyDescent="0.2">
      <c r="A509" s="109"/>
      <c r="B509" s="109"/>
      <c r="C509" s="109"/>
      <c r="D509" s="150"/>
      <c r="E509" s="150"/>
      <c r="F509" s="150"/>
      <c r="G509" s="150"/>
      <c r="H509" s="109"/>
      <c r="I509" s="109"/>
      <c r="J509" s="154"/>
      <c r="K509" s="154"/>
      <c r="L509" s="154"/>
      <c r="M509" s="155"/>
      <c r="N509" s="154"/>
    </row>
    <row r="510" spans="1:14" x14ac:dyDescent="0.2">
      <c r="A510" s="109"/>
      <c r="B510" s="109"/>
      <c r="C510" s="109"/>
      <c r="D510" s="150"/>
      <c r="E510" s="150"/>
      <c r="F510" s="150"/>
      <c r="G510" s="150"/>
      <c r="H510" s="109"/>
      <c r="I510" s="109"/>
      <c r="J510" s="154"/>
      <c r="K510" s="154"/>
      <c r="L510" s="154"/>
      <c r="M510" s="155"/>
      <c r="N510" s="154"/>
    </row>
    <row r="511" spans="1:14" x14ac:dyDescent="0.2">
      <c r="A511" s="109"/>
      <c r="B511" s="109"/>
      <c r="C511" s="109"/>
      <c r="D511" s="150"/>
      <c r="E511" s="150"/>
      <c r="F511" s="150"/>
      <c r="G511" s="150"/>
      <c r="H511" s="109"/>
      <c r="I511" s="109"/>
      <c r="J511" s="154"/>
      <c r="K511" s="154"/>
      <c r="L511" s="154"/>
      <c r="M511" s="155"/>
      <c r="N511" s="154"/>
    </row>
  </sheetData>
  <sortState xmlns:xlrd2="http://schemas.microsoft.com/office/spreadsheetml/2017/richdata2" ref="A3:N409">
    <sortCondition ref="C3:C409"/>
  </sortState>
  <mergeCells count="6">
    <mergeCell ref="C1:N1"/>
    <mergeCell ref="A438:B438"/>
    <mergeCell ref="A434:B434"/>
    <mergeCell ref="A435:B435"/>
    <mergeCell ref="A436:B436"/>
    <mergeCell ref="A437:B437"/>
  </mergeCells>
  <dataValidations count="2">
    <dataValidation type="date" operator="greaterThan" allowBlank="1" showInputMessage="1" showErrorMessage="1" sqref="M3 M10 M13 M19 M23 M28 M31 M36 M39 M42 M46 M49 M54 M57 M60 M65 M68 M71 M75 M78 M85 M90 M96 M101 M105 M108 M115 M118 M122 M126 M129 M132 M136 M143 M146 M153 M156 M161:M162 M171 M174 M190 M194 M198 M202 M206 M211:M212 M215 M218 M223 M226:M227 M230:M231 M239 M246:M248 M253:M255 M258:M259 M264:M265 M268 M271 M274:M279 M283 M288 M293 M296:M297 M301 M304 M307 M313 M316 M319 M323:M324 M332 M341 M348 M352:M353 M356 M359:M360 M364 M368 M371:M372 M376 M379 M382:M384 M391 M394 M398:M399 M403 M407" xr:uid="{7954FEF5-ED77-4F65-8063-760BBE911691}">
      <formula1>32874</formula1>
    </dataValidation>
    <dataValidation type="list" allowBlank="1" showInputMessage="1" showErrorMessage="1" sqref="G89:G409 G3:G87" xr:uid="{4C4EF26B-3D0F-4172-BE9A-335A96428E9B}">
      <formula1>"DIY, Hybrid, Outsource"</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0945D70-3925-4DE8-B424-30178B2C255D}">
          <x14:formula1>
            <xm:f>References!$A$1:$A$5</xm:f>
          </x14:formula1>
          <xm:sqref>L397:L398 L342:L343 L316:L317 L231:L232 L4:L11 L147:L151 L380:L381 L255:L256 L241:L243 L218:L220 L394:L395 L249:L250 L165:L166 L111:L112 L90:L93 L13:L14 L408:L409 L383:L386 L391:L392 L388:L389 L366:L367 L375:L378 L282:L285 L360:L364 L345:L350 L352:L353 L319:L322 L328:L331 L333:L340 L294:L295 L355:L358 L308:L314 L304:L306 L252:L253 L297:L302 L287:L292 L234:L239 L262:L264 L266:L280 L258:L260 L245:L247 L222:L224 L226:L229 L51:L53 L202:L206 L186:L188 L211:L212 L194:L200 L184 L190:L192 L403:L406 L161:L163 L168:L169 L140:L141 L81:L88 L134:L138 L143:L145 L131:L132 L117:L120 L114:L115 L127:L129 L122:L125 L98:L99 L78:L79 L106:L109 L101:L104 L95:L96 L62:L63 L16:L19 L72:L76 L65:L70 L21:L23 L55:L60 L25:L27 L47:L49 L43:L45 L39:L41 L400:L401 L32:L37 L29:L30 L324:L326 L153:L158 L369:L373</xm:sqref>
        </x14:dataValidation>
        <x14:dataValidation type="list" allowBlank="1" showInputMessage="1" showErrorMessage="1" xr:uid="{CD82743E-0F7B-4D00-AD3F-04B4106DE78E}">
          <x14:formula1>
            <xm:f>References!$A$7:$A$11</xm:f>
          </x14:formula1>
          <xm:sqref>L207:L208 L210</xm:sqref>
        </x14:dataValidation>
        <x14:dataValidation type="list" allowBlank="1" showInputMessage="1" showErrorMessage="1" xr:uid="{B42B2DB4-FE4C-45E3-A919-7D023F3D2801}">
          <x14:formula1>
            <xm:f>References!$A$14:$A$18</xm:f>
          </x14:formula1>
          <xm:sqref>L159</xm:sqref>
        </x14:dataValidation>
        <x14:dataValidation type="list" allowBlank="1" showInputMessage="1" showErrorMessage="1" xr:uid="{857B671D-3A1F-4D56-9880-ECCBE2A22252}">
          <x14:formula1>
            <xm:f>References!$A$21:$A$26</xm:f>
          </x14:formula1>
          <xm:sqref>L171:L172 L174:L175 L177:L180 L182:L183 L214:L216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623E8-CAF1-464D-8945-486AF7D69DAC}">
  <sheetPr>
    <tabColor theme="6" tint="0.79998168889431442"/>
  </sheetPr>
  <dimension ref="A1:J410"/>
  <sheetViews>
    <sheetView workbookViewId="0">
      <selection activeCell="B4" sqref="B4"/>
    </sheetView>
  </sheetViews>
  <sheetFormatPr baseColWidth="10" defaultColWidth="9.19921875" defaultRowHeight="14" x14ac:dyDescent="0.15"/>
  <cols>
    <col min="1" max="1" width="97.3984375" style="199" customWidth="1"/>
    <col min="2" max="2" width="24" style="351" customWidth="1"/>
    <col min="3" max="3" width="36.796875" style="351" customWidth="1"/>
    <col min="4" max="4" width="60.796875" style="351" customWidth="1"/>
    <col min="5" max="5" width="59.59765625" style="351" customWidth="1"/>
    <col min="6" max="16384" width="9.19921875" style="199"/>
  </cols>
  <sheetData>
    <row r="1" spans="1:10" ht="46" thickBot="1" x14ac:dyDescent="0.25">
      <c r="B1" s="359" t="s">
        <v>1592</v>
      </c>
      <c r="C1" s="352" t="s">
        <v>1593</v>
      </c>
      <c r="D1" s="359" t="s">
        <v>1594</v>
      </c>
      <c r="E1" s="358"/>
      <c r="F1" s="309"/>
      <c r="G1" s="309"/>
      <c r="H1" s="309"/>
      <c r="I1" s="309"/>
      <c r="J1" s="309"/>
    </row>
    <row r="2" spans="1:10" ht="20" thickBot="1" x14ac:dyDescent="0.2">
      <c r="A2" s="1166" t="s">
        <v>1595</v>
      </c>
      <c r="B2" s="1167"/>
      <c r="C2" s="1167"/>
      <c r="D2" s="1167"/>
      <c r="E2" s="1168"/>
    </row>
    <row r="3" spans="1:10" ht="35" thickBot="1" x14ac:dyDescent="0.25">
      <c r="A3" s="106" t="s">
        <v>1596</v>
      </c>
      <c r="B3" s="106" t="s">
        <v>1597</v>
      </c>
      <c r="C3" s="107" t="s">
        <v>1598</v>
      </c>
      <c r="D3" s="107" t="s">
        <v>1599</v>
      </c>
      <c r="E3" s="108" t="s">
        <v>1600</v>
      </c>
    </row>
    <row r="4" spans="1:10" ht="30" x14ac:dyDescent="0.15">
      <c r="A4" s="342" t="str">
        <f>IF('SSP - DoDAM &amp; SPRS Score'!L3&lt;&gt;"Fully Addressed", 'SSP - DoDAM &amp; SPRS Score'!B3&amp; " - " &amp;IF('SSP - DoDAM &amp; SPRS Score'!H3&lt;&gt;"", 'SSP - DoDAM &amp; SPRS Score'!H3, 'SSP - DoDAM &amp; SPRS Score'!I3))</f>
        <v>3.1.1 - Limit system access to authorized users, processes acting on behalf of authorized users, and devices (including other systems).</v>
      </c>
      <c r="B4" s="343"/>
      <c r="C4" s="343"/>
      <c r="D4" s="343"/>
      <c r="E4" s="344"/>
    </row>
    <row r="5" spans="1:10" ht="15" x14ac:dyDescent="0.15">
      <c r="A5" s="345" t="str">
        <f>IF(AND('SSP - DoDAM &amp; SPRS Score'!L4&lt;&gt;"Fully Addressed", 'SSP - DoDAM &amp; SPRS Score'!L4&lt;&gt;"Not Assessed"), 'SSP - DoDAM &amp; SPRS Score'!B4&amp; " - " &amp;IF('SSP - DoDAM &amp; SPRS Score'!H4&lt;&gt;"", 'SSP - DoDAM &amp; SPRS Score'!H4, 'SSP - DoDAM &amp; SPRS Score'!I4))</f>
        <v>3.1.1[a] - authorized users are identified.</v>
      </c>
      <c r="B5" s="346"/>
      <c r="C5" s="346"/>
      <c r="D5" s="346"/>
      <c r="E5" s="347"/>
    </row>
    <row r="6" spans="1:10" ht="15" x14ac:dyDescent="0.15">
      <c r="A6" s="345" t="str">
        <f>IF('SSP - DoDAM &amp; SPRS Score'!L5&lt;&gt;"Fully Addressed", 'SSP - DoDAM &amp; SPRS Score'!B5&amp; " - " &amp;IF('SSP - DoDAM &amp; SPRS Score'!H5&lt;&gt;"", 'SSP - DoDAM &amp; SPRS Score'!H5, 'SSP - DoDAM &amp; SPRS Score'!I5))</f>
        <v>3.1.1[b] - processes acting on behalf of authorized users are identified.</v>
      </c>
      <c r="B6" s="346"/>
      <c r="C6" s="346"/>
      <c r="D6" s="346"/>
      <c r="E6" s="347"/>
    </row>
    <row r="7" spans="1:10" ht="15" x14ac:dyDescent="0.15">
      <c r="A7" s="345" t="str">
        <f>IF('SSP - DoDAM &amp; SPRS Score'!L6&lt;&gt;"Fully Addressed", 'SSP - DoDAM &amp; SPRS Score'!B6&amp; " - " &amp;IF('SSP - DoDAM &amp; SPRS Score'!H6&lt;&gt;"", 'SSP - DoDAM &amp; SPRS Score'!H6, 'SSP - DoDAM &amp; SPRS Score'!I6))</f>
        <v>3.1.1[c] - devices (including other systems) authorized to connect to the system are identified.</v>
      </c>
      <c r="B7" s="346"/>
      <c r="C7" s="346"/>
      <c r="D7" s="346"/>
      <c r="E7" s="347"/>
    </row>
    <row r="8" spans="1:10" ht="15" x14ac:dyDescent="0.15">
      <c r="A8" s="345" t="str">
        <f>IF('SSP - DoDAM &amp; SPRS Score'!L7&lt;&gt;"Fully Addressed", 'SSP - DoDAM &amp; SPRS Score'!B7&amp; " - " &amp;IF('SSP - DoDAM &amp; SPRS Score'!H7&lt;&gt;"", 'SSP - DoDAM &amp; SPRS Score'!H7, 'SSP - DoDAM &amp; SPRS Score'!I7))</f>
        <v>3.1.1[d] - system access is limited to authorized users.</v>
      </c>
      <c r="B8" s="346"/>
      <c r="C8" s="346"/>
      <c r="D8" s="346"/>
      <c r="E8" s="347"/>
    </row>
    <row r="9" spans="1:10" ht="15" x14ac:dyDescent="0.15">
      <c r="A9" s="345" t="str">
        <f>IF('SSP - DoDAM &amp; SPRS Score'!L8&lt;&gt;"Fully Addressed", 'SSP - DoDAM &amp; SPRS Score'!B8&amp; " - " &amp;IF('SSP - DoDAM &amp; SPRS Score'!H8&lt;&gt;"", 'SSP - DoDAM &amp; SPRS Score'!H8, 'SSP - DoDAM &amp; SPRS Score'!I8))</f>
        <v>3.1.1[e] - system access is limited to processes acting on behalf of authorized users.</v>
      </c>
      <c r="B9" s="346"/>
      <c r="C9" s="346"/>
      <c r="D9" s="346"/>
      <c r="E9" s="347"/>
    </row>
    <row r="10" spans="1:10" ht="15" x14ac:dyDescent="0.15">
      <c r="A10" s="345" t="str">
        <f>IF('SSP - DoDAM &amp; SPRS Score'!L9&lt;&gt;"Fully Addressed", 'SSP - DoDAM &amp; SPRS Score'!B9&amp; " - " &amp;IF('SSP - DoDAM &amp; SPRS Score'!H9&lt;&gt;"", 'SSP - DoDAM &amp; SPRS Score'!H9, 'SSP - DoDAM &amp; SPRS Score'!I9))</f>
        <v>3.1.1[f] - system access is limited to authorized devices (including other systems).</v>
      </c>
      <c r="B10" s="346"/>
      <c r="C10" s="346"/>
      <c r="D10" s="346"/>
      <c r="E10" s="347"/>
    </row>
    <row r="11" spans="1:10" ht="15" x14ac:dyDescent="0.15">
      <c r="A11" s="345" t="str">
        <f>IF('SSP - DoDAM &amp; SPRS Score'!L10&lt;&gt;"Fully Addressed", 'SSP - DoDAM &amp; SPRS Score'!B10&amp; " - " &amp;IF('SSP - DoDAM &amp; SPRS Score'!H10&lt;&gt;"", 'SSP - DoDAM &amp; SPRS Score'!H10, 'SSP - DoDAM &amp; SPRS Score'!I10))</f>
        <v>3.1.2 - Limit system access to the types of transactions and functions that authorized users are permitted to execute.</v>
      </c>
      <c r="B11" s="346"/>
      <c r="C11" s="346"/>
      <c r="D11" s="346"/>
      <c r="E11" s="347"/>
    </row>
    <row r="12" spans="1:10" ht="15" x14ac:dyDescent="0.15">
      <c r="A12" s="345" t="str">
        <f>IF('SSP - DoDAM &amp; SPRS Score'!L11&lt;&gt;"Fully Addressed", 'SSP - DoDAM &amp; SPRS Score'!B11&amp; " - " &amp;IF('SSP - DoDAM &amp; SPRS Score'!H11&lt;&gt;"", 'SSP - DoDAM &amp; SPRS Score'!H11, 'SSP - DoDAM &amp; SPRS Score'!I11))</f>
        <v>3.1.2[a] - the types of transactions and functions that authorized users are permitted to execute are defined</v>
      </c>
      <c r="B12" s="346"/>
      <c r="C12" s="346"/>
      <c r="D12" s="346"/>
      <c r="E12" s="347"/>
    </row>
    <row r="13" spans="1:10" ht="15" x14ac:dyDescent="0.15">
      <c r="A13" s="345" t="str">
        <f>IF('SSP - DoDAM &amp; SPRS Score'!L12&lt;&gt;"Fully Addressed", 'SSP - DoDAM &amp; SPRS Score'!B12&amp; " - " &amp;IF('SSP - DoDAM &amp; SPRS Score'!H12&lt;&gt;"", 'SSP - DoDAM &amp; SPRS Score'!H12, 'SSP - DoDAM &amp; SPRS Score'!I12))</f>
        <v>3.1.2[b] - system access is limited to the defined types of transactions and functions for authorized users.</v>
      </c>
      <c r="B13" s="346"/>
      <c r="C13" s="346"/>
      <c r="D13" s="346"/>
      <c r="E13" s="347"/>
    </row>
    <row r="14" spans="1:10" ht="15" x14ac:dyDescent="0.15">
      <c r="A14" s="345" t="str">
        <f>IF('SSP - DoDAM &amp; SPRS Score'!L13&lt;&gt;"Fully Addressed", 'SSP - DoDAM &amp; SPRS Score'!B13&amp; " - " &amp;IF('SSP - DoDAM &amp; SPRS Score'!H13&lt;&gt;"", 'SSP - DoDAM &amp; SPRS Score'!H13, 'SSP - DoDAM &amp; SPRS Score'!I13))</f>
        <v>3.1.3 - Control the flow of CUI in accordance with approved authorizations.</v>
      </c>
      <c r="B14" s="346"/>
      <c r="C14" s="346"/>
      <c r="D14" s="346"/>
      <c r="E14" s="347"/>
    </row>
    <row r="15" spans="1:10" ht="15" x14ac:dyDescent="0.15">
      <c r="A15" s="345" t="str">
        <f>IF('SSP - DoDAM &amp; SPRS Score'!L14&lt;&gt;"Fully Addressed", 'SSP - DoDAM &amp; SPRS Score'!B14&amp; " - " &amp;IF('SSP - DoDAM &amp; SPRS Score'!H14&lt;&gt;"", 'SSP - DoDAM &amp; SPRS Score'!H14, 'SSP - DoDAM &amp; SPRS Score'!I14))</f>
        <v>3.1.3[a] - information flow control policies are defined.</v>
      </c>
      <c r="B15" s="346"/>
      <c r="C15" s="346"/>
      <c r="D15" s="346"/>
      <c r="E15" s="347"/>
    </row>
    <row r="16" spans="1:10" ht="15" x14ac:dyDescent="0.15">
      <c r="A16" s="345" t="str">
        <f>IF('SSP - DoDAM &amp; SPRS Score'!L15&lt;&gt;"Fully Addressed", 'SSP - DoDAM &amp; SPRS Score'!B15&amp; " - " &amp;IF('SSP - DoDAM &amp; SPRS Score'!H15&lt;&gt;"", 'SSP - DoDAM &amp; SPRS Score'!H15, 'SSP - DoDAM &amp; SPRS Score'!I15))</f>
        <v>3.1.3[b] - methods and enforcement mechanisms for controlling the flow of CUI are defined.</v>
      </c>
      <c r="B16" s="346"/>
      <c r="C16" s="346"/>
      <c r="D16" s="346"/>
      <c r="E16" s="347"/>
    </row>
    <row r="17" spans="1:5" ht="30" x14ac:dyDescent="0.15">
      <c r="A17" s="345" t="str">
        <f>IF('SSP - DoDAM &amp; SPRS Score'!L16&lt;&gt;"Fully Addressed", 'SSP - DoDAM &amp; SPRS Score'!B16&amp; " - " &amp;IF('SSP - DoDAM &amp; SPRS Score'!H16&lt;&gt;"", 'SSP - DoDAM &amp; SPRS Score'!H16, 'SSP - DoDAM &amp; SPRS Score'!I16))</f>
        <v>3.1.3[c] - 	designated sources and destinations (e.g., networks, individuals, and devices) for CUI within systems and between interconnected systems are identified.</v>
      </c>
      <c r="B17" s="346"/>
      <c r="C17" s="346"/>
      <c r="D17" s="346"/>
      <c r="E17" s="347"/>
    </row>
    <row r="18" spans="1:5" ht="15" x14ac:dyDescent="0.15">
      <c r="A18" s="345" t="str">
        <f>IF('SSP - DoDAM &amp; SPRS Score'!L17&lt;&gt;"Fully Addressed", 'SSP - DoDAM &amp; SPRS Score'!B17&amp; " - " &amp;IF('SSP - DoDAM &amp; SPRS Score'!H17&lt;&gt;"", 'SSP - DoDAM &amp; SPRS Score'!H17, 'SSP - DoDAM &amp; SPRS Score'!I17))</f>
        <v>3.1.3[d] - 	authorizations for controlling the flow of CUI are defined.</v>
      </c>
      <c r="B18" s="346"/>
      <c r="C18" s="346"/>
      <c r="D18" s="346"/>
      <c r="E18" s="347"/>
    </row>
    <row r="19" spans="1:5" ht="30" x14ac:dyDescent="0.15">
      <c r="A19" s="345" t="str">
        <f>IF('SSP - DoDAM &amp; SPRS Score'!L18&lt;&gt;"Fully Addressed", 'SSP - DoDAM &amp; SPRS Score'!B18&amp; " - " &amp;IF('SSP - DoDAM &amp; SPRS Score'!H18&lt;&gt;"", 'SSP - DoDAM &amp; SPRS Score'!H18, 'SSP - DoDAM &amp; SPRS Score'!I18))</f>
        <v>3.1.3[e] - 
	approved authorizations for controlling the flow of CUI are enforced.</v>
      </c>
      <c r="B19" s="346"/>
      <c r="C19" s="346"/>
      <c r="D19" s="346"/>
      <c r="E19" s="347"/>
    </row>
    <row r="20" spans="1:5" ht="15" x14ac:dyDescent="0.15">
      <c r="A20" s="345" t="str">
        <f>IF('SSP - DoDAM &amp; SPRS Score'!L19&lt;&gt;"Fully Addressed", 'SSP - DoDAM &amp; SPRS Score'!B19&amp; " - " &amp;IF('SSP - DoDAM &amp; SPRS Score'!H19&lt;&gt;"", 'SSP - DoDAM &amp; SPRS Score'!H19, 'SSP - DoDAM &amp; SPRS Score'!I19))</f>
        <v>3.1.4 - Separate the duties of individuals to reduce the risk of malevolent activity without collusion.</v>
      </c>
      <c r="B20" s="346"/>
      <c r="C20" s="346"/>
      <c r="D20" s="346"/>
      <c r="E20" s="347"/>
    </row>
    <row r="21" spans="1:5" ht="15" x14ac:dyDescent="0.15">
      <c r="A21" s="345" t="str">
        <f>IF('SSP - DoDAM &amp; SPRS Score'!L20&lt;&gt;"Fully Addressed", 'SSP - DoDAM &amp; SPRS Score'!B20&amp; " - " &amp;IF('SSP - DoDAM &amp; SPRS Score'!H20&lt;&gt;"", 'SSP - DoDAM &amp; SPRS Score'!H20, 'SSP - DoDAM &amp; SPRS Score'!I20))</f>
        <v>3.1.4[a] - the duties of individuals requiring separation to reduce the risk of malevolent activity are defined.</v>
      </c>
      <c r="B21" s="346"/>
      <c r="C21" s="346"/>
      <c r="D21" s="346"/>
      <c r="E21" s="347"/>
    </row>
    <row r="22" spans="1:5" ht="15" x14ac:dyDescent="0.15">
      <c r="A22" s="345" t="str">
        <f>IF('SSP - DoDAM &amp; SPRS Score'!L21&lt;&gt;"Fully Addressed", 'SSP - DoDAM &amp; SPRS Score'!B21&amp; " - " &amp;IF('SSP - DoDAM &amp; SPRS Score'!H21&lt;&gt;"", 'SSP - DoDAM &amp; SPRS Score'!H21, 'SSP - DoDAM &amp; SPRS Score'!I21))</f>
        <v>3.1.4[b] - organization-defined duties of individuals requiring separation are separated.</v>
      </c>
      <c r="B22" s="346"/>
      <c r="C22" s="346"/>
      <c r="D22" s="346"/>
      <c r="E22" s="347"/>
    </row>
    <row r="23" spans="1:5" ht="30" x14ac:dyDescent="0.15">
      <c r="A23" s="345" t="str">
        <f>IF('SSP - DoDAM &amp; SPRS Score'!L22&lt;&gt;"Fully Addressed", 'SSP - DoDAM &amp; SPRS Score'!B22&amp; " - " &amp;IF('SSP - DoDAM &amp; SPRS Score'!H22&lt;&gt;"", 'SSP - DoDAM &amp; SPRS Score'!H22, 'SSP - DoDAM &amp; SPRS Score'!I22))</f>
        <v>3.1.4[c] - separate accounts for individuals whose duties and accesses must be separated to reduce the risk of malevolent activity or collusion are established</v>
      </c>
      <c r="B23" s="346"/>
      <c r="C23" s="346"/>
      <c r="D23" s="346"/>
      <c r="E23" s="347"/>
    </row>
    <row r="24" spans="1:5" ht="15" x14ac:dyDescent="0.15">
      <c r="A24" s="345" t="str">
        <f>IF('SSP - DoDAM &amp; SPRS Score'!L23&lt;&gt;"Fully Addressed", 'SSP - DoDAM &amp; SPRS Score'!B23&amp; " - " &amp;IF('SSP - DoDAM &amp; SPRS Score'!H23&lt;&gt;"", 'SSP - DoDAM &amp; SPRS Score'!H23, 'SSP - DoDAM &amp; SPRS Score'!I23))</f>
        <v>3.1.5 - Employ the principle of least privilege, including for specific security functions and privileged accounts.</v>
      </c>
      <c r="B24" s="346"/>
      <c r="C24" s="346"/>
      <c r="D24" s="346"/>
      <c r="E24" s="347"/>
    </row>
    <row r="25" spans="1:5" ht="15" x14ac:dyDescent="0.15">
      <c r="A25" s="345" t="str">
        <f>IF('SSP - DoDAM &amp; SPRS Score'!L24&lt;&gt;"Fully Addressed", 'SSP - DoDAM &amp; SPRS Score'!B24&amp; " - " &amp;IF('SSP - DoDAM &amp; SPRS Score'!H24&lt;&gt;"", 'SSP - DoDAM &amp; SPRS Score'!H24, 'SSP - DoDAM &amp; SPRS Score'!I24))</f>
        <v>3.1.5[a] - privileged accounts are identified.</v>
      </c>
      <c r="B25" s="346"/>
      <c r="C25" s="346"/>
      <c r="D25" s="346"/>
      <c r="E25" s="347"/>
    </row>
    <row r="26" spans="1:5" ht="15" x14ac:dyDescent="0.15">
      <c r="A26" s="345" t="str">
        <f>IF('SSP - DoDAM &amp; SPRS Score'!L25&lt;&gt;"Fully Addressed", 'SSP - DoDAM &amp; SPRS Score'!B25&amp; " - " &amp;IF('SSP - DoDAM &amp; SPRS Score'!H25&lt;&gt;"", 'SSP - DoDAM &amp; SPRS Score'!H25, 'SSP - DoDAM &amp; SPRS Score'!I25))</f>
        <v>3.1.5[b] - access to privileged accounts is authorized in accordance with the principle of least privilege.</v>
      </c>
      <c r="B26" s="346"/>
      <c r="C26" s="346"/>
      <c r="D26" s="346"/>
      <c r="E26" s="347"/>
    </row>
    <row r="27" spans="1:5" ht="15" x14ac:dyDescent="0.15">
      <c r="A27" s="345" t="str">
        <f>IF('SSP - DoDAM &amp; SPRS Score'!L26&lt;&gt;"Fully Addressed", 'SSP - DoDAM &amp; SPRS Score'!B26&amp; " - " &amp;IF('SSP - DoDAM &amp; SPRS Score'!H26&lt;&gt;"", 'SSP - DoDAM &amp; SPRS Score'!H26, 'SSP - DoDAM &amp; SPRS Score'!I26))</f>
        <v>3.1.5[c] - security functions are identified.</v>
      </c>
      <c r="B27" s="346"/>
      <c r="C27" s="346"/>
      <c r="D27" s="346"/>
      <c r="E27" s="347"/>
    </row>
    <row r="28" spans="1:5" ht="15" x14ac:dyDescent="0.15">
      <c r="A28" s="345" t="str">
        <f>IF('SSP - DoDAM &amp; SPRS Score'!L27&lt;&gt;"Fully Addressed", 'SSP - DoDAM &amp; SPRS Score'!B27&amp; " - " &amp;IF('SSP - DoDAM &amp; SPRS Score'!H27&lt;&gt;"", 'SSP - DoDAM &amp; SPRS Score'!H27, 'SSP - DoDAM &amp; SPRS Score'!I27))</f>
        <v>3.1.5[d] - access to security functions is authorized in accordance with the principle of least privilege.</v>
      </c>
      <c r="B28" s="346"/>
      <c r="C28" s="346"/>
      <c r="D28" s="346"/>
      <c r="E28" s="347"/>
    </row>
    <row r="29" spans="1:5" ht="15" x14ac:dyDescent="0.15">
      <c r="A29" s="345" t="str">
        <f>IF('SSP - DoDAM &amp; SPRS Score'!L28&lt;&gt;"Fully Addressed", 'SSP - DoDAM &amp; SPRS Score'!B28&amp; " - " &amp;IF('SSP - DoDAM &amp; SPRS Score'!H28&lt;&gt;"", 'SSP - DoDAM &amp; SPRS Score'!H28, 'SSP - DoDAM &amp; SPRS Score'!I28))</f>
        <v>3.1.6 - Use non-privileged accounts or roles when accessing nonsecurity functions.</v>
      </c>
      <c r="B29" s="346"/>
      <c r="C29" s="346"/>
      <c r="D29" s="346"/>
      <c r="E29" s="347"/>
    </row>
    <row r="30" spans="1:5" ht="15" x14ac:dyDescent="0.15">
      <c r="A30" s="345" t="str">
        <f>IF('SSP - DoDAM &amp; SPRS Score'!L29&lt;&gt;"Fully Addressed", 'SSP - DoDAM &amp; SPRS Score'!B29&amp; " - " &amp;IF('SSP - DoDAM &amp; SPRS Score'!H29&lt;&gt;"", 'SSP - DoDAM &amp; SPRS Score'!H29, 'SSP - DoDAM &amp; SPRS Score'!I29))</f>
        <v>3.1.6[a] - nonsecurity functions are identified.</v>
      </c>
      <c r="B30" s="346"/>
      <c r="C30" s="346"/>
      <c r="D30" s="346"/>
      <c r="E30" s="347"/>
    </row>
    <row r="31" spans="1:5" ht="15" x14ac:dyDescent="0.15">
      <c r="A31" s="345" t="str">
        <f>IF('SSP - DoDAM &amp; SPRS Score'!L30&lt;&gt;"Fully Addressed", 'SSP - DoDAM &amp; SPRS Score'!B30&amp; " - " &amp;IF('SSP - DoDAM &amp; SPRS Score'!H30&lt;&gt;"", 'SSP - DoDAM &amp; SPRS Score'!H30, 'SSP - DoDAM &amp; SPRS Score'!I30))</f>
        <v>3.1.6[b] - users are required to use non-privileged accounts or roles when accessing nonsecurity functions.</v>
      </c>
      <c r="B31" s="346"/>
      <c r="C31" s="346"/>
      <c r="D31" s="346"/>
      <c r="E31" s="347"/>
    </row>
    <row r="32" spans="1:5" ht="30" x14ac:dyDescent="0.15">
      <c r="A32" s="345" t="str">
        <f>IF('SSP - DoDAM &amp; SPRS Score'!L31&lt;&gt;"Fully Addressed", 'SSP - DoDAM &amp; SPRS Score'!B31&amp; " - " &amp;IF('SSP - DoDAM &amp; SPRS Score'!H31&lt;&gt;"", 'SSP - DoDAM &amp; SPRS Score'!H31, 'SSP - DoDAM &amp; SPRS Score'!I31))</f>
        <v>3.1.7 - Prevent non-privileged users from executing privileged functions and capture the execution of such functions in audit logs.</v>
      </c>
      <c r="B32" s="346"/>
      <c r="C32" s="346"/>
      <c r="D32" s="346"/>
      <c r="E32" s="347"/>
    </row>
    <row r="33" spans="1:5" ht="15" x14ac:dyDescent="0.15">
      <c r="A33" s="345" t="str">
        <f>IF('SSP - DoDAM &amp; SPRS Score'!L32&lt;&gt;"Fully Addressed", 'SSP - DoDAM &amp; SPRS Score'!B32&amp; " - " &amp;IF('SSP - DoDAM &amp; SPRS Score'!H32&lt;&gt;"", 'SSP - DoDAM &amp; SPRS Score'!H32, 'SSP - DoDAM &amp; SPRS Score'!I32))</f>
        <v>3.1.7[a] - privileged functions are defined.</v>
      </c>
      <c r="B33" s="346"/>
      <c r="C33" s="346"/>
      <c r="D33" s="346"/>
      <c r="E33" s="347"/>
    </row>
    <row r="34" spans="1:5" ht="15" x14ac:dyDescent="0.15">
      <c r="A34" s="345" t="str">
        <f>IF('SSP - DoDAM &amp; SPRS Score'!L33&lt;&gt;"Fully Addressed", 'SSP - DoDAM &amp; SPRS Score'!B33&amp; " - " &amp;IF('SSP - DoDAM &amp; SPRS Score'!H33&lt;&gt;"", 'SSP - DoDAM &amp; SPRS Score'!H33, 'SSP - DoDAM &amp; SPRS Score'!I33))</f>
        <v>3.1.7[b] - non-privileged users are defined.</v>
      </c>
      <c r="B34" s="346"/>
      <c r="C34" s="346"/>
      <c r="D34" s="346"/>
      <c r="E34" s="347"/>
    </row>
    <row r="35" spans="1:5" ht="15" x14ac:dyDescent="0.15">
      <c r="A35" s="345" t="str">
        <f>IF('SSP - DoDAM &amp; SPRS Score'!L34&lt;&gt;"Fully Addressed", 'SSP - DoDAM &amp; SPRS Score'!B34&amp; " - " &amp;IF('SSP - DoDAM &amp; SPRS Score'!H34&lt;&gt;"", 'SSP - DoDAM &amp; SPRS Score'!H34, 'SSP - DoDAM &amp; SPRS Score'!I34))</f>
        <v>3.1.7[c] - non-privileged users are prevented from executing privileged functions.</v>
      </c>
      <c r="B35" s="346"/>
      <c r="C35" s="346"/>
      <c r="D35" s="346"/>
      <c r="E35" s="347"/>
    </row>
    <row r="36" spans="1:5" ht="15" x14ac:dyDescent="0.15">
      <c r="A36" s="345" t="str">
        <f>IF('SSP - DoDAM &amp; SPRS Score'!L35&lt;&gt;"Fully Addressed", 'SSP - DoDAM &amp; SPRS Score'!B35&amp; " - " &amp;IF('SSP - DoDAM &amp; SPRS Score'!H35&lt;&gt;"", 'SSP - DoDAM &amp; SPRS Score'!H35, 'SSP - DoDAM &amp; SPRS Score'!I35))</f>
        <v>3.1.7[d] - the execution of privileged functions is captured in audit logs.</v>
      </c>
      <c r="B36" s="346"/>
      <c r="C36" s="346"/>
      <c r="D36" s="346"/>
      <c r="E36" s="347"/>
    </row>
    <row r="37" spans="1:5" ht="15" x14ac:dyDescent="0.15">
      <c r="A37" s="345" t="str">
        <f>IF('SSP - DoDAM &amp; SPRS Score'!L36&lt;&gt;"Fully Addressed", 'SSP - DoDAM &amp; SPRS Score'!B36&amp; " - " &amp;IF('SSP - DoDAM &amp; SPRS Score'!H36&lt;&gt;"", 'SSP - DoDAM &amp; SPRS Score'!H36, 'SSP - DoDAM &amp; SPRS Score'!I36))</f>
        <v>3.1.8 - Limit unsuccessful logon attempts.</v>
      </c>
      <c r="B37" s="346"/>
      <c r="C37" s="346"/>
      <c r="D37" s="346"/>
      <c r="E37" s="347"/>
    </row>
    <row r="38" spans="1:5" ht="15" x14ac:dyDescent="0.15">
      <c r="A38" s="345" t="str">
        <f>IF('SSP - DoDAM &amp; SPRS Score'!L37&lt;&gt;"Fully Addressed", 'SSP - DoDAM &amp; SPRS Score'!B37&amp; " - " &amp;IF('SSP - DoDAM &amp; SPRS Score'!H37&lt;&gt;"", 'SSP - DoDAM &amp; SPRS Score'!H37, 'SSP - DoDAM &amp; SPRS Score'!I37))</f>
        <v>3.1.8[a] - the means of limiting unsuccessful logon attempts is defined.</v>
      </c>
      <c r="B38" s="346"/>
      <c r="C38" s="346"/>
      <c r="D38" s="346"/>
      <c r="E38" s="347"/>
    </row>
    <row r="39" spans="1:5" ht="15" x14ac:dyDescent="0.15">
      <c r="A39" s="345" t="str">
        <f>IF('SSP - DoDAM &amp; SPRS Score'!L38&lt;&gt;"Fully Addressed", 'SSP - DoDAM &amp; SPRS Score'!B38&amp; " - " &amp;IF('SSP - DoDAM &amp; SPRS Score'!H38&lt;&gt;"", 'SSP - DoDAM &amp; SPRS Score'!H38, 'SSP - DoDAM &amp; SPRS Score'!I38))</f>
        <v xml:space="preserve">3.1.8[b] - the defined means of limiting unsuccessful logon attempts is implemented. </v>
      </c>
      <c r="B39" s="346"/>
      <c r="C39" s="346"/>
      <c r="D39" s="346"/>
      <c r="E39" s="347"/>
    </row>
    <row r="40" spans="1:5" ht="15" x14ac:dyDescent="0.15">
      <c r="A40" s="345" t="str">
        <f>IF('SSP - DoDAM &amp; SPRS Score'!L39&lt;&gt;"Fully Addressed", 'SSP - DoDAM &amp; SPRS Score'!B39&amp; " - " &amp;IF('SSP - DoDAM &amp; SPRS Score'!H39&lt;&gt;"", 'SSP - DoDAM &amp; SPRS Score'!H39, 'SSP - DoDAM &amp; SPRS Score'!I39))</f>
        <v>3.1.9 - Provide privacy and security notices consistent with applicable CUI rules.</v>
      </c>
      <c r="B40" s="346"/>
      <c r="C40" s="346"/>
      <c r="D40" s="346"/>
      <c r="E40" s="347"/>
    </row>
    <row r="41" spans="1:5" ht="30" x14ac:dyDescent="0.15">
      <c r="A41" s="345" t="str">
        <f>IF('SSP - DoDAM &amp; SPRS Score'!L40&lt;&gt;"Fully Addressed", 'SSP - DoDAM &amp; SPRS Score'!B40&amp; " - " &amp;IF('SSP - DoDAM &amp; SPRS Score'!H40&lt;&gt;"", 'SSP - DoDAM &amp; SPRS Score'!H40, 'SSP - DoDAM &amp; SPRS Score'!I40))</f>
        <v>3.1.9[a] - privacy and security notices required by CUI-specified rules are identified, consistent, and associated with the specific CUI category</v>
      </c>
      <c r="B41" s="346"/>
      <c r="C41" s="346"/>
      <c r="D41" s="346"/>
      <c r="E41" s="347"/>
    </row>
    <row r="42" spans="1:5" ht="15" x14ac:dyDescent="0.15">
      <c r="A42" s="345" t="str">
        <f>IF('SSP - DoDAM &amp; SPRS Score'!L41&lt;&gt;"Fully Addressed", 'SSP - DoDAM &amp; SPRS Score'!B41&amp; " - " &amp;IF('SSP - DoDAM &amp; SPRS Score'!H41&lt;&gt;"", 'SSP - DoDAM &amp; SPRS Score'!H41, 'SSP - DoDAM &amp; SPRS Score'!I41))</f>
        <v>3.1.9[b] - privacy and security notices are displayed.</v>
      </c>
      <c r="B42" s="346"/>
      <c r="C42" s="346"/>
      <c r="D42" s="346"/>
      <c r="E42" s="347"/>
    </row>
    <row r="43" spans="1:5" ht="30" x14ac:dyDescent="0.15">
      <c r="A43" s="345" t="str">
        <f>IF('SSP - DoDAM &amp; SPRS Score'!L42&lt;&gt;"Fully Addressed", 'SSP - DoDAM &amp; SPRS Score'!B42&amp; " - " &amp;IF('SSP - DoDAM &amp; SPRS Score'!H42&lt;&gt;"", 'SSP - DoDAM &amp; SPRS Score'!H42, 'SSP - DoDAM &amp; SPRS Score'!I42))</f>
        <v>3.1.10 - Use session lock with pattern-hiding displays to prevent access and viewing of data after a period of inactivity.</v>
      </c>
      <c r="B43" s="346"/>
      <c r="C43" s="346"/>
      <c r="D43" s="346"/>
      <c r="E43" s="347"/>
    </row>
    <row r="44" spans="1:5" ht="15" x14ac:dyDescent="0.15">
      <c r="A44" s="345" t="str">
        <f>IF('SSP - DoDAM &amp; SPRS Score'!L43&lt;&gt;"Fully Addressed", 'SSP - DoDAM &amp; SPRS Score'!B43&amp; " - " &amp;IF('SSP - DoDAM &amp; SPRS Score'!H43&lt;&gt;"", 'SSP - DoDAM &amp; SPRS Score'!H43, 'SSP - DoDAM &amp; SPRS Score'!I43))</f>
        <v>3.1.10[a] - the period of inactivity after which the system initiates a session lock is defined.</v>
      </c>
      <c r="B44" s="346"/>
      <c r="C44" s="346"/>
      <c r="D44" s="346"/>
      <c r="E44" s="347"/>
    </row>
    <row r="45" spans="1:5" ht="30" x14ac:dyDescent="0.15">
      <c r="A45" s="345" t="str">
        <f>IF('SSP - DoDAM &amp; SPRS Score'!L44&lt;&gt;"Fully Addressed", 'SSP - DoDAM &amp; SPRS Score'!B44&amp; " - " &amp;IF('SSP - DoDAM &amp; SPRS Score'!H44&lt;&gt;"", 'SSP - DoDAM &amp; SPRS Score'!H44, 'SSP - DoDAM &amp; SPRS Score'!I44))</f>
        <v>3.1.10[b] - access to the system and viewing of data is prevented by initiating a session lock after the defined period of inactivity.</v>
      </c>
      <c r="B45" s="346"/>
      <c r="C45" s="346"/>
      <c r="D45" s="346"/>
      <c r="E45" s="347"/>
    </row>
    <row r="46" spans="1:5" ht="15" x14ac:dyDescent="0.15">
      <c r="A46" s="345" t="str">
        <f>IF('SSP - DoDAM &amp; SPRS Score'!L45&lt;&gt;"Fully Addressed", 'SSP - DoDAM &amp; SPRS Score'!B45&amp; " - " &amp;IF('SSP - DoDAM &amp; SPRS Score'!H45&lt;&gt;"", 'SSP - DoDAM &amp; SPRS Score'!H45, 'SSP - DoDAM &amp; SPRS Score'!I45))</f>
        <v>3.1.10[c] - previously visible information is concealed via a pattern-hiding display after the defined period of inactivity.</v>
      </c>
      <c r="B46" s="346"/>
      <c r="C46" s="346"/>
      <c r="D46" s="346"/>
      <c r="E46" s="347"/>
    </row>
    <row r="47" spans="1:5" ht="15" x14ac:dyDescent="0.15">
      <c r="A47" s="345" t="str">
        <f>IF('SSP - DoDAM &amp; SPRS Score'!L46&lt;&gt;"Fully Addressed", 'SSP - DoDAM &amp; SPRS Score'!B46&amp; " - " &amp;IF('SSP - DoDAM &amp; SPRS Score'!H46&lt;&gt;"", 'SSP - DoDAM &amp; SPRS Score'!H46, 'SSP - DoDAM &amp; SPRS Score'!I46))</f>
        <v>3.1.11 - Terminate (automatically) a user session after a defined condition.</v>
      </c>
      <c r="B47" s="346"/>
      <c r="C47" s="346"/>
      <c r="D47" s="346"/>
      <c r="E47" s="347"/>
    </row>
    <row r="48" spans="1:5" ht="15" x14ac:dyDescent="0.15">
      <c r="A48" s="345" t="str">
        <f>IF('SSP - DoDAM &amp; SPRS Score'!L47&lt;&gt;"Fully Addressed", 'SSP - DoDAM &amp; SPRS Score'!B47&amp; " - " &amp;IF('SSP - DoDAM &amp; SPRS Score'!H47&lt;&gt;"", 'SSP - DoDAM &amp; SPRS Score'!H47, 'SSP - DoDAM &amp; SPRS Score'!I47))</f>
        <v>3.1.11[a] - conditions requiring a user session to terminate are defined.</v>
      </c>
      <c r="B48" s="346"/>
      <c r="C48" s="346"/>
      <c r="D48" s="346"/>
      <c r="E48" s="347"/>
    </row>
    <row r="49" spans="1:5" ht="15" x14ac:dyDescent="0.15">
      <c r="A49" s="345" t="str">
        <f>IF('SSP - DoDAM &amp; SPRS Score'!L48&lt;&gt;"Fully Addressed", 'SSP - DoDAM &amp; SPRS Score'!B48&amp; " - " &amp;IF('SSP - DoDAM &amp; SPRS Score'!H48&lt;&gt;"", 'SSP - DoDAM &amp; SPRS Score'!H48, 'SSP - DoDAM &amp; SPRS Score'!I48))</f>
        <v>3.1.11[b] - a user session is automatically terminated after any of the defined conditions occur.</v>
      </c>
      <c r="B49" s="346"/>
      <c r="C49" s="346"/>
      <c r="D49" s="346"/>
      <c r="E49" s="347"/>
    </row>
    <row r="50" spans="1:5" ht="15" x14ac:dyDescent="0.15">
      <c r="A50" s="345" t="str">
        <f>IF('SSP - DoDAM &amp; SPRS Score'!L49&lt;&gt;"Fully Addressed", 'SSP - DoDAM &amp; SPRS Score'!B49&amp; " - " &amp;IF('SSP - DoDAM &amp; SPRS Score'!H49&lt;&gt;"", 'SSP - DoDAM &amp; SPRS Score'!H49, 'SSP - DoDAM &amp; SPRS Score'!I49))</f>
        <v>3.1.12 - Monitor and control remote access sessions.</v>
      </c>
      <c r="B50" s="346"/>
      <c r="C50" s="346"/>
      <c r="D50" s="346"/>
      <c r="E50" s="347"/>
    </row>
    <row r="51" spans="1:5" ht="15" x14ac:dyDescent="0.15">
      <c r="A51" s="345" t="str">
        <f>IF('SSP - DoDAM &amp; SPRS Score'!L50&lt;&gt;"Fully Addressed", 'SSP - DoDAM &amp; SPRS Score'!B50&amp; " - " &amp;IF('SSP - DoDAM &amp; SPRS Score'!H50&lt;&gt;"", 'SSP - DoDAM &amp; SPRS Score'!H50, 'SSP - DoDAM &amp; SPRS Score'!I50))</f>
        <v>3.1.12[a] - remote access sessions are permitted.</v>
      </c>
      <c r="B51" s="346"/>
      <c r="C51" s="346"/>
      <c r="D51" s="346"/>
      <c r="E51" s="347"/>
    </row>
    <row r="52" spans="1:5" ht="15" x14ac:dyDescent="0.15">
      <c r="A52" s="345" t="str">
        <f>IF('SSP - DoDAM &amp; SPRS Score'!L51&lt;&gt;"Fully Addressed", 'SSP - DoDAM &amp; SPRS Score'!B51&amp; " - " &amp;IF('SSP - DoDAM &amp; SPRS Score'!H51&lt;&gt;"", 'SSP - DoDAM &amp; SPRS Score'!H51, 'SSP - DoDAM &amp; SPRS Score'!I51))</f>
        <v>3.1.12[b] - the types of permitted remote access are identified.</v>
      </c>
      <c r="B52" s="346"/>
      <c r="C52" s="346"/>
      <c r="D52" s="346"/>
      <c r="E52" s="347"/>
    </row>
    <row r="53" spans="1:5" ht="15" x14ac:dyDescent="0.15">
      <c r="A53" s="345" t="str">
        <f>IF('SSP - DoDAM &amp; SPRS Score'!L52&lt;&gt;"Fully Addressed", 'SSP - DoDAM &amp; SPRS Score'!B52&amp; " - " &amp;IF('SSP - DoDAM &amp; SPRS Score'!H52&lt;&gt;"", 'SSP - DoDAM &amp; SPRS Score'!H52, 'SSP - DoDAM &amp; SPRS Score'!I52))</f>
        <v>3.1.12[c] - remote access sessions are controlled.</v>
      </c>
      <c r="B53" s="346"/>
      <c r="C53" s="346"/>
      <c r="D53" s="346"/>
      <c r="E53" s="347"/>
    </row>
    <row r="54" spans="1:5" ht="15" x14ac:dyDescent="0.15">
      <c r="A54" s="345" t="str">
        <f>IF('SSP - DoDAM &amp; SPRS Score'!L53&lt;&gt;"Fully Addressed", 'SSP - DoDAM &amp; SPRS Score'!B53&amp; " - " &amp;IF('SSP - DoDAM &amp; SPRS Score'!H53&lt;&gt;"", 'SSP - DoDAM &amp; SPRS Score'!H53, 'SSP - DoDAM &amp; SPRS Score'!I53))</f>
        <v>3.1.12[d] - remote access sessions are monitored.</v>
      </c>
      <c r="B54" s="346"/>
      <c r="C54" s="346"/>
      <c r="D54" s="346"/>
      <c r="E54" s="347"/>
    </row>
    <row r="55" spans="1:5" ht="15" x14ac:dyDescent="0.15">
      <c r="A55" s="345" t="str">
        <f>IF('SSP - DoDAM &amp; SPRS Score'!L54&lt;&gt;"Fully Addressed", 'SSP - DoDAM &amp; SPRS Score'!B54&amp; " - " &amp;IF('SSP - DoDAM &amp; SPRS Score'!H54&lt;&gt;"", 'SSP - DoDAM &amp; SPRS Score'!H54, 'SSP - DoDAM &amp; SPRS Score'!I54))</f>
        <v>3.1.13 - Employ cryptographic mechanisms to protect the confidentiality of remote access sessions.</v>
      </c>
      <c r="B55" s="346"/>
      <c r="C55" s="346"/>
      <c r="D55" s="346"/>
      <c r="E55" s="347"/>
    </row>
    <row r="56" spans="1:5" ht="15" x14ac:dyDescent="0.15">
      <c r="A56" s="345" t="str">
        <f>IF('SSP - DoDAM &amp; SPRS Score'!L55&lt;&gt;"Fully Addressed", 'SSP - DoDAM &amp; SPRS Score'!B55&amp; " - " &amp;IF('SSP - DoDAM &amp; SPRS Score'!H55&lt;&gt;"", 'SSP - DoDAM &amp; SPRS Score'!H55, 'SSP - DoDAM &amp; SPRS Score'!I55))</f>
        <v>3.1.13[a] - cryptographic mechanisms to protect the confidentiality of remote access sessions are identified.</v>
      </c>
      <c r="B56" s="346"/>
      <c r="C56" s="346"/>
      <c r="D56" s="346"/>
      <c r="E56" s="347"/>
    </row>
    <row r="57" spans="1:5" ht="15" x14ac:dyDescent="0.15">
      <c r="A57" s="345" t="str">
        <f>IF('SSP - DoDAM &amp; SPRS Score'!L56&lt;&gt;"Fully Addressed", 'SSP - DoDAM &amp; SPRS Score'!B56&amp; " - " &amp;IF('SSP - DoDAM &amp; SPRS Score'!H56&lt;&gt;"", 'SSP - DoDAM &amp; SPRS Score'!H56, 'SSP - DoDAM &amp; SPRS Score'!I56))</f>
        <v>3.1.13[b] - cryptographic mechanisms to protect the confidentiality of remote access sessions are implemented.</v>
      </c>
      <c r="B57" s="346"/>
      <c r="C57" s="346"/>
      <c r="D57" s="346"/>
      <c r="E57" s="347"/>
    </row>
    <row r="58" spans="1:5" ht="15" x14ac:dyDescent="0.15">
      <c r="A58" s="345" t="str">
        <f>IF('SSP - DoDAM &amp; SPRS Score'!L57&lt;&gt;"Fully Addressed", 'SSP - DoDAM &amp; SPRS Score'!B57&amp; " - " &amp;IF('SSP - DoDAM &amp; SPRS Score'!H57&lt;&gt;"", 'SSP - DoDAM &amp; SPRS Score'!H57, 'SSP - DoDAM &amp; SPRS Score'!I57))</f>
        <v>3.1.14 - Route remote access via managed access control points.</v>
      </c>
      <c r="B58" s="346"/>
      <c r="C58" s="346"/>
      <c r="D58" s="346"/>
      <c r="E58" s="347"/>
    </row>
    <row r="59" spans="1:5" ht="15" x14ac:dyDescent="0.15">
      <c r="A59" s="345" t="str">
        <f>IF('SSP - DoDAM &amp; SPRS Score'!L58&lt;&gt;"Fully Addressed", 'SSP - DoDAM &amp; SPRS Score'!B58&amp; " - " &amp;IF('SSP - DoDAM &amp; SPRS Score'!H58&lt;&gt;"", 'SSP - DoDAM &amp; SPRS Score'!H58, 'SSP - DoDAM &amp; SPRS Score'!I58))</f>
        <v>3.1.14[a] - managed access control points are identified and implemented.</v>
      </c>
      <c r="B59" s="346"/>
      <c r="C59" s="346"/>
      <c r="D59" s="346"/>
      <c r="E59" s="347"/>
    </row>
    <row r="60" spans="1:5" ht="15" x14ac:dyDescent="0.15">
      <c r="A60" s="345" t="str">
        <f>IF('SSP - DoDAM &amp; SPRS Score'!L59&lt;&gt;"Fully Addressed", 'SSP - DoDAM &amp; SPRS Score'!B59&amp; " - " &amp;IF('SSP - DoDAM &amp; SPRS Score'!H59&lt;&gt;"", 'SSP - DoDAM &amp; SPRS Score'!H59, 'SSP - DoDAM &amp; SPRS Score'!I59))</f>
        <v>3.1.14[b] - remote access is routed through managed network access control points.</v>
      </c>
      <c r="B60" s="346"/>
      <c r="C60" s="346"/>
      <c r="D60" s="346"/>
      <c r="E60" s="347"/>
    </row>
    <row r="61" spans="1:5" ht="15" x14ac:dyDescent="0.15">
      <c r="A61" s="345" t="str">
        <f>IF('SSP - DoDAM &amp; SPRS Score'!L60&lt;&gt;"Fully Addressed", 'SSP - DoDAM &amp; SPRS Score'!B60&amp; " - " &amp;IF('SSP - DoDAM &amp; SPRS Score'!H60&lt;&gt;"", 'SSP - DoDAM &amp; SPRS Score'!H60, 'SSP - DoDAM &amp; SPRS Score'!I60))</f>
        <v>3.1.15 - Authorize remote execution of privileged commands and remote access to security-relevant information.</v>
      </c>
      <c r="B61" s="346"/>
      <c r="C61" s="346"/>
      <c r="D61" s="346"/>
      <c r="E61" s="347"/>
    </row>
    <row r="62" spans="1:5" ht="15" x14ac:dyDescent="0.15">
      <c r="A62" s="345" t="str">
        <f>IF('SSP - DoDAM &amp; SPRS Score'!L61&lt;&gt;"Fully Addressed", 'SSP - DoDAM &amp; SPRS Score'!B61&amp; " - " &amp;IF('SSP - DoDAM &amp; SPRS Score'!H61&lt;&gt;"", 'SSP - DoDAM &amp; SPRS Score'!H61, 'SSP - DoDAM &amp; SPRS Score'!I61))</f>
        <v>3.1.15[a] - privileged commands authorized for remote execution are identified.</v>
      </c>
      <c r="B62" s="346"/>
      <c r="C62" s="346"/>
      <c r="D62" s="346"/>
      <c r="E62" s="347"/>
    </row>
    <row r="63" spans="1:5" ht="15" x14ac:dyDescent="0.15">
      <c r="A63" s="345" t="str">
        <f>IF('SSP - DoDAM &amp; SPRS Score'!L62&lt;&gt;"Fully Addressed", 'SSP - DoDAM &amp; SPRS Score'!B62&amp; " - " &amp;IF('SSP - DoDAM &amp; SPRS Score'!H62&lt;&gt;"", 'SSP - DoDAM &amp; SPRS Score'!H62, 'SSP - DoDAM &amp; SPRS Score'!I62))</f>
        <v>3.1.15[b] - security-relevant information authorized to be accessed remotely is identified.</v>
      </c>
      <c r="B63" s="346"/>
      <c r="C63" s="346"/>
      <c r="D63" s="346"/>
      <c r="E63" s="347"/>
    </row>
    <row r="64" spans="1:5" ht="15" x14ac:dyDescent="0.15">
      <c r="A64" s="345" t="str">
        <f>IF('SSP - DoDAM &amp; SPRS Score'!L63&lt;&gt;"Fully Addressed", 'SSP - DoDAM &amp; SPRS Score'!B63&amp; " - " &amp;IF('SSP - DoDAM &amp; SPRS Score'!H63&lt;&gt;"", 'SSP - DoDAM &amp; SPRS Score'!H63, 'SSP - DoDAM &amp; SPRS Score'!I63))</f>
        <v>3.1.15[c] - the execution of the identified privileged commands via remote access is authorized.</v>
      </c>
      <c r="B64" s="346"/>
      <c r="C64" s="346"/>
      <c r="D64" s="346"/>
      <c r="E64" s="347"/>
    </row>
    <row r="65" spans="1:5" ht="15" x14ac:dyDescent="0.15">
      <c r="A65" s="345" t="str">
        <f>IF('SSP - DoDAM &amp; SPRS Score'!L64&lt;&gt;"Fully Addressed", 'SSP - DoDAM &amp; SPRS Score'!B64&amp; " - " &amp;IF('SSP - DoDAM &amp; SPRS Score'!H64&lt;&gt;"", 'SSP - DoDAM &amp; SPRS Score'!H64, 'SSP - DoDAM &amp; SPRS Score'!I64))</f>
        <v>3.1.15[d] - access to the identified security-relevant information via remote access is authorized.</v>
      </c>
      <c r="B65" s="346"/>
      <c r="C65" s="346"/>
      <c r="D65" s="346"/>
      <c r="E65" s="347"/>
    </row>
    <row r="66" spans="1:5" ht="15" x14ac:dyDescent="0.15">
      <c r="A66" s="345" t="str">
        <f>IF('SSP - DoDAM &amp; SPRS Score'!L65&lt;&gt;"Fully Addressed", 'SSP - DoDAM &amp; SPRS Score'!B65&amp; " - " &amp;IF('SSP - DoDAM &amp; SPRS Score'!H65&lt;&gt;"", 'SSP - DoDAM &amp; SPRS Score'!H65, 'SSP - DoDAM &amp; SPRS Score'!I65))</f>
        <v>3.1.16 - Authorize wireless access prior to allowing such connections.</v>
      </c>
      <c r="B66" s="346"/>
      <c r="C66" s="346"/>
      <c r="D66" s="346"/>
      <c r="E66" s="347"/>
    </row>
    <row r="67" spans="1:5" ht="15" x14ac:dyDescent="0.15">
      <c r="A67" s="345" t="str">
        <f>IF('SSP - DoDAM &amp; SPRS Score'!L66&lt;&gt;"Fully Addressed", 'SSP - DoDAM &amp; SPRS Score'!B66&amp; " - " &amp;IF('SSP - DoDAM &amp; SPRS Score'!H66&lt;&gt;"", 'SSP - DoDAM &amp; SPRS Score'!H66, 'SSP - DoDAM &amp; SPRS Score'!I66))</f>
        <v>3.1.16[a] - wireless access points are identified.</v>
      </c>
      <c r="B67" s="346"/>
      <c r="C67" s="346"/>
      <c r="D67" s="346"/>
      <c r="E67" s="347"/>
    </row>
    <row r="68" spans="1:5" ht="15" x14ac:dyDescent="0.15">
      <c r="A68" s="345" t="str">
        <f>IF('SSP - DoDAM &amp; SPRS Score'!L67&lt;&gt;"Fully Addressed", 'SSP - DoDAM &amp; SPRS Score'!B67&amp; " - " &amp;IF('SSP - DoDAM &amp; SPRS Score'!H67&lt;&gt;"", 'SSP - DoDAM &amp; SPRS Score'!H67, 'SSP - DoDAM &amp; SPRS Score'!I67))</f>
        <v>3.1.16[b] - wireless access is authorized prior to allowing such connections.</v>
      </c>
      <c r="B68" s="346"/>
      <c r="C68" s="346"/>
      <c r="D68" s="346"/>
      <c r="E68" s="347"/>
    </row>
    <row r="69" spans="1:5" ht="15" x14ac:dyDescent="0.15">
      <c r="A69" s="345" t="str">
        <f>IF('SSP - DoDAM &amp; SPRS Score'!L68&lt;&gt;"Fully Addressed", 'SSP - DoDAM &amp; SPRS Score'!B68&amp; " - " &amp;IF('SSP - DoDAM &amp; SPRS Score'!H68&lt;&gt;"", 'SSP - DoDAM &amp; SPRS Score'!H68, 'SSP - DoDAM &amp; SPRS Score'!I68))</f>
        <v>3.1.17 - Protect wireless access using authentication and encryption.</v>
      </c>
      <c r="B69" s="346"/>
      <c r="C69" s="346"/>
      <c r="D69" s="346"/>
      <c r="E69" s="347"/>
    </row>
    <row r="70" spans="1:5" ht="15" x14ac:dyDescent="0.15">
      <c r="A70" s="345" t="str">
        <f>IF('SSP - DoDAM &amp; SPRS Score'!L69&lt;&gt;"Fully Addressed", 'SSP - DoDAM &amp; SPRS Score'!B69&amp; " - " &amp;IF('SSP - DoDAM &amp; SPRS Score'!H69&lt;&gt;"", 'SSP - DoDAM &amp; SPRS Score'!H69, 'SSP - DoDAM &amp; SPRS Score'!I69))</f>
        <v>3.1.17[a] - wireless access to the system is protected using encryption.</v>
      </c>
      <c r="B70" s="346"/>
      <c r="C70" s="346"/>
      <c r="D70" s="346"/>
      <c r="E70" s="347"/>
    </row>
    <row r="71" spans="1:5" ht="15" x14ac:dyDescent="0.15">
      <c r="A71" s="345" t="str">
        <f>IF('SSP - DoDAM &amp; SPRS Score'!L70&lt;&gt;"Fully Addressed", 'SSP - DoDAM &amp; SPRS Score'!B70&amp; " - " &amp;IF('SSP - DoDAM &amp; SPRS Score'!H70&lt;&gt;"", 'SSP - DoDAM &amp; SPRS Score'!H70, 'SSP - DoDAM &amp; SPRS Score'!I70))</f>
        <v>3.1.17[b] - wireless access to the system is protected using authentication.</v>
      </c>
      <c r="B71" s="346"/>
      <c r="C71" s="346"/>
      <c r="D71" s="346"/>
      <c r="E71" s="347"/>
    </row>
    <row r="72" spans="1:5" ht="15" x14ac:dyDescent="0.15">
      <c r="A72" s="345" t="str">
        <f>IF('SSP - DoDAM &amp; SPRS Score'!L71&lt;&gt;"Fully Addressed", 'SSP - DoDAM &amp; SPRS Score'!B71&amp; " - " &amp;IF('SSP - DoDAM &amp; SPRS Score'!H71&lt;&gt;"", 'SSP - DoDAM &amp; SPRS Score'!H71, 'SSP - DoDAM &amp; SPRS Score'!I71))</f>
        <v>3.1.18 - Control connection of mobile devices.</v>
      </c>
      <c r="B72" s="346"/>
      <c r="C72" s="346"/>
      <c r="D72" s="346"/>
      <c r="E72" s="347"/>
    </row>
    <row r="73" spans="1:5" ht="15" x14ac:dyDescent="0.15">
      <c r="A73" s="345" t="str">
        <f>IF('SSP - DoDAM &amp; SPRS Score'!L72&lt;&gt;"Fully Addressed", 'SSP - DoDAM &amp; SPRS Score'!B72&amp; " - " &amp;IF('SSP - DoDAM &amp; SPRS Score'!H72&lt;&gt;"", 'SSP - DoDAM &amp; SPRS Score'!H72, 'SSP - DoDAM &amp; SPRS Score'!I72))</f>
        <v>3.1.18[a] - mobile devices that process, store, or transmit CUI are identified.</v>
      </c>
      <c r="B73" s="346"/>
      <c r="C73" s="346"/>
      <c r="D73" s="346"/>
      <c r="E73" s="347"/>
    </row>
    <row r="74" spans="1:5" ht="15" x14ac:dyDescent="0.15">
      <c r="A74" s="345" t="str">
        <f>IF('SSP - DoDAM &amp; SPRS Score'!L73&lt;&gt;"Fully Addressed", 'SSP - DoDAM &amp; SPRS Score'!B73&amp; " - " &amp;IF('SSP - DoDAM &amp; SPRS Score'!H73&lt;&gt;"", 'SSP - DoDAM &amp; SPRS Score'!H73, 'SSP - DoDAM &amp; SPRS Score'!I73))</f>
        <v>3.1.18[b] - the connection of mobile devices is authorized.</v>
      </c>
      <c r="B74" s="346"/>
      <c r="C74" s="346"/>
      <c r="D74" s="346"/>
      <c r="E74" s="347"/>
    </row>
    <row r="75" spans="1:5" ht="15" x14ac:dyDescent="0.15">
      <c r="A75" s="345" t="str">
        <f>IF('SSP - DoDAM &amp; SPRS Score'!L74&lt;&gt;"Fully Addressed", 'SSP - DoDAM &amp; SPRS Score'!B74&amp; " - " &amp;IF('SSP - DoDAM &amp; SPRS Score'!H74&lt;&gt;"", 'SSP - DoDAM &amp; SPRS Score'!H74, 'SSP - DoDAM &amp; SPRS Score'!I74))</f>
        <v>3.1.18[c] - mobile device connections are monitored and logged.</v>
      </c>
      <c r="B75" s="346"/>
      <c r="C75" s="346"/>
      <c r="D75" s="346"/>
      <c r="E75" s="347"/>
    </row>
    <row r="76" spans="1:5" ht="15" x14ac:dyDescent="0.15">
      <c r="A76" s="345" t="str">
        <f>IF('SSP - DoDAM &amp; SPRS Score'!L75&lt;&gt;"Fully Addressed", 'SSP - DoDAM &amp; SPRS Score'!B75&amp; " - " &amp;IF('SSP - DoDAM &amp; SPRS Score'!H75&lt;&gt;"", 'SSP - DoDAM &amp; SPRS Score'!H75, 'SSP - DoDAM &amp; SPRS Score'!I75))</f>
        <v>3.1.19 - Encrypt CUI on mobile devices and mobile computing platforms.</v>
      </c>
      <c r="B76" s="346"/>
      <c r="C76" s="346"/>
      <c r="D76" s="346"/>
      <c r="E76" s="347"/>
    </row>
    <row r="77" spans="1:5" ht="15" x14ac:dyDescent="0.15">
      <c r="A77" s="345" t="str">
        <f>IF('SSP - DoDAM &amp; SPRS Score'!L76&lt;&gt;"Fully Addressed", 'SSP - DoDAM &amp; SPRS Score'!B76&amp; " - " &amp;IF('SSP - DoDAM &amp; SPRS Score'!H76&lt;&gt;"", 'SSP - DoDAM &amp; SPRS Score'!H76, 'SSP - DoDAM &amp; SPRS Score'!I76))</f>
        <v>3.1.19[a] - mobile devices and mobile computing platforms that process, store, or transmit CUI are identified.</v>
      </c>
      <c r="B77" s="346"/>
      <c r="C77" s="346"/>
      <c r="D77" s="346"/>
      <c r="E77" s="347"/>
    </row>
    <row r="78" spans="1:5" ht="15" x14ac:dyDescent="0.15">
      <c r="A78" s="345" t="str">
        <f>IF('SSP - DoDAM &amp; SPRS Score'!L77&lt;&gt;"Fully Addressed", 'SSP - DoDAM &amp; SPRS Score'!B77&amp; " - " &amp;IF('SSP - DoDAM &amp; SPRS Score'!H77&lt;&gt;"", 'SSP - DoDAM &amp; SPRS Score'!H77, 'SSP - DoDAM &amp; SPRS Score'!I77))</f>
        <v>3.1.19[b] - encryption is employed to protect CUI on identified mobile devices and mobile computing platforms.</v>
      </c>
      <c r="B78" s="346"/>
      <c r="C78" s="346"/>
      <c r="D78" s="346"/>
      <c r="E78" s="347"/>
    </row>
    <row r="79" spans="1:5" ht="15" x14ac:dyDescent="0.15">
      <c r="A79" s="345" t="str">
        <f>IF('SSP - DoDAM &amp; SPRS Score'!L78&lt;&gt;"Fully Addressed", 'SSP - DoDAM &amp; SPRS Score'!B78&amp; " - " &amp;IF('SSP - DoDAM &amp; SPRS Score'!H78&lt;&gt;"", 'SSP - DoDAM &amp; SPRS Score'!H78, 'SSP - DoDAM &amp; SPRS Score'!I78))</f>
        <v>3.1.20 - Verify and control/limit connections to and use of external systems.</v>
      </c>
      <c r="B79" s="346"/>
      <c r="C79" s="346"/>
      <c r="D79" s="346"/>
      <c r="E79" s="347"/>
    </row>
    <row r="80" spans="1:5" ht="15" x14ac:dyDescent="0.15">
      <c r="A80" s="345" t="str">
        <f>IF('SSP - DoDAM &amp; SPRS Score'!L79&lt;&gt;"Fully Addressed", 'SSP - DoDAM &amp; SPRS Score'!B79&amp; " - " &amp;IF('SSP - DoDAM &amp; SPRS Score'!H79&lt;&gt;"", 'SSP - DoDAM &amp; SPRS Score'!H79, 'SSP - DoDAM &amp; SPRS Score'!I79))</f>
        <v>3.1.20[a] - connections to external systems are identified.</v>
      </c>
      <c r="B80" s="346"/>
      <c r="C80" s="346"/>
      <c r="D80" s="346"/>
      <c r="E80" s="347"/>
    </row>
    <row r="81" spans="1:5" ht="15" x14ac:dyDescent="0.15">
      <c r="A81" s="345" t="str">
        <f>IF('SSP - DoDAM &amp; SPRS Score'!L80&lt;&gt;"Fully Addressed", 'SSP - DoDAM &amp; SPRS Score'!B80&amp; " - " &amp;IF('SSP - DoDAM &amp; SPRS Score'!H80&lt;&gt;"", 'SSP - DoDAM &amp; SPRS Score'!H80, 'SSP - DoDAM &amp; SPRS Score'!I80))</f>
        <v>3.1.20[b] - use of external systems is identified.</v>
      </c>
      <c r="B81" s="346"/>
      <c r="C81" s="346"/>
      <c r="D81" s="346"/>
      <c r="E81" s="347"/>
    </row>
    <row r="82" spans="1:5" ht="15" x14ac:dyDescent="0.15">
      <c r="A82" s="345" t="str">
        <f>IF('SSP - DoDAM &amp; SPRS Score'!L81&lt;&gt;"Fully Addressed", 'SSP - DoDAM &amp; SPRS Score'!B81&amp; " - " &amp;IF('SSP - DoDAM &amp; SPRS Score'!H81&lt;&gt;"", 'SSP - DoDAM &amp; SPRS Score'!H81, 'SSP - DoDAM &amp; SPRS Score'!I81))</f>
        <v>3.1.20[c] - connections to external systems are verified.</v>
      </c>
      <c r="B82" s="346"/>
      <c r="C82" s="346"/>
      <c r="D82" s="346"/>
      <c r="E82" s="347"/>
    </row>
    <row r="83" spans="1:5" ht="15" x14ac:dyDescent="0.15">
      <c r="A83" s="345" t="str">
        <f>IF('SSP - DoDAM &amp; SPRS Score'!L82&lt;&gt;"Fully Addressed", 'SSP - DoDAM &amp; SPRS Score'!B82&amp; " - " &amp;IF('SSP - DoDAM &amp; SPRS Score'!H82&lt;&gt;"", 'SSP - DoDAM &amp; SPRS Score'!H82, 'SSP - DoDAM &amp; SPRS Score'!I82))</f>
        <v>3.1.20[d] - use of external systems is verified.</v>
      </c>
      <c r="B83" s="346"/>
      <c r="C83" s="346"/>
      <c r="D83" s="346"/>
      <c r="E83" s="347"/>
    </row>
    <row r="84" spans="1:5" ht="15" x14ac:dyDescent="0.15">
      <c r="A84" s="345" t="str">
        <f>IF('SSP - DoDAM &amp; SPRS Score'!L83&lt;&gt;"Fully Addressed", 'SSP - DoDAM &amp; SPRS Score'!B83&amp; " - " &amp;IF('SSP - DoDAM &amp; SPRS Score'!H83&lt;&gt;"", 'SSP - DoDAM &amp; SPRS Score'!H83, 'SSP - DoDAM &amp; SPRS Score'!I83))</f>
        <v>3.1.20[e] - connections to external systems are controlled/limited.</v>
      </c>
      <c r="B84" s="346"/>
      <c r="C84" s="346"/>
      <c r="D84" s="346"/>
      <c r="E84" s="347"/>
    </row>
    <row r="85" spans="1:5" ht="15" x14ac:dyDescent="0.15">
      <c r="A85" s="345" t="str">
        <f>IF('SSP - DoDAM &amp; SPRS Score'!L84&lt;&gt;"Fully Addressed", 'SSP - DoDAM &amp; SPRS Score'!B84&amp; " - " &amp;IF('SSP - DoDAM &amp; SPRS Score'!H84&lt;&gt;"", 'SSP - DoDAM &amp; SPRS Score'!H84, 'SSP - DoDAM &amp; SPRS Score'!I84))</f>
        <v xml:space="preserve">3.1.20[f] - use of external systems is controlled/limited.  </v>
      </c>
      <c r="B85" s="346"/>
      <c r="C85" s="346"/>
      <c r="D85" s="346"/>
      <c r="E85" s="347"/>
    </row>
    <row r="86" spans="1:5" ht="15" x14ac:dyDescent="0.15">
      <c r="A86" s="345" t="str">
        <f>IF('SSP - DoDAM &amp; SPRS Score'!L85&lt;&gt;"Fully Addressed", 'SSP - DoDAM &amp; SPRS Score'!B85&amp; " - " &amp;IF('SSP - DoDAM &amp; SPRS Score'!H85&lt;&gt;"", 'SSP - DoDAM &amp; SPRS Score'!H85, 'SSP - DoDAM &amp; SPRS Score'!I85))</f>
        <v>3.1.21 - Limit use of organizational portable storage devices on external systems.</v>
      </c>
      <c r="B86" s="346"/>
      <c r="C86" s="346"/>
      <c r="D86" s="346"/>
      <c r="E86" s="347"/>
    </row>
    <row r="87" spans="1:5" ht="30" x14ac:dyDescent="0.15">
      <c r="A87" s="345" t="str">
        <f>IF('SSP - DoDAM &amp; SPRS Score'!L86&lt;&gt;"Fully Addressed", 'SSP - DoDAM &amp; SPRS Score'!B86&amp; " - " &amp;IF('SSP - DoDAM &amp; SPRS Score'!H86&lt;&gt;"", 'SSP - DoDAM &amp; SPRS Score'!H86, 'SSP - DoDAM &amp; SPRS Score'!I86))</f>
        <v>3.1.21[a] - use of organizational portable storage devices containing CUI on external systems is identified and documented.</v>
      </c>
      <c r="B87" s="346"/>
      <c r="C87" s="346"/>
      <c r="D87" s="346"/>
      <c r="E87" s="347"/>
    </row>
    <row r="88" spans="1:5" ht="30" x14ac:dyDescent="0.15">
      <c r="A88" s="345" t="str">
        <f>IF('SSP - DoDAM &amp; SPRS Score'!L87&lt;&gt;"Fully Addressed", 'SSP - DoDAM &amp; SPRS Score'!B87&amp; " - " &amp;IF('SSP - DoDAM &amp; SPRS Score'!H87&lt;&gt;"", 'SSP - DoDAM &amp; SPRS Score'!H87, 'SSP - DoDAM &amp; SPRS Score'!I87))</f>
        <v>3.1.21[b] - limits on the use of organizational portable storage devices containing CUI on external systems are defined.</v>
      </c>
      <c r="B88" s="346"/>
      <c r="C88" s="346"/>
      <c r="D88" s="346"/>
      <c r="E88" s="347"/>
    </row>
    <row r="89" spans="1:5" ht="15" x14ac:dyDescent="0.15">
      <c r="A89" s="345" t="str">
        <f>IF('SSP - DoDAM &amp; SPRS Score'!L89&lt;&gt;"Fully Addressed", 'SSP - DoDAM &amp; SPRS Score'!B89&amp; " - " &amp;IF('SSP - DoDAM &amp; SPRS Score'!H89&lt;&gt;"", 'SSP - DoDAM &amp; SPRS Score'!H89, 'SSP - DoDAM &amp; SPRS Score'!I89))</f>
        <v>3.1.22 - Control CUI posted or processed on publicly accessible systems.</v>
      </c>
      <c r="B89" s="346"/>
      <c r="C89" s="346"/>
      <c r="D89" s="346"/>
      <c r="E89" s="347"/>
    </row>
    <row r="90" spans="1:5" ht="15" x14ac:dyDescent="0.15">
      <c r="A90" s="345" t="str">
        <f>IF('SSP - DoDAM &amp; SPRS Score'!L90&lt;&gt;"Fully Addressed", 'SSP - DoDAM &amp; SPRS Score'!B90&amp; " - " &amp;IF('SSP - DoDAM &amp; SPRS Score'!H90&lt;&gt;"", 'SSP - DoDAM &amp; SPRS Score'!H90, 'SSP - DoDAM &amp; SPRS Score'!I90))</f>
        <v>3.1.22[a] - individuals authorized to post or process information on publicly accessible systems are identified.</v>
      </c>
      <c r="B90" s="346"/>
      <c r="C90" s="346"/>
      <c r="D90" s="346"/>
      <c r="E90" s="347"/>
    </row>
    <row r="91" spans="1:5" ht="15" x14ac:dyDescent="0.15">
      <c r="A91" s="345" t="str">
        <f>IF('SSP - DoDAM &amp; SPRS Score'!L91&lt;&gt;"Fully Addressed", 'SSP - DoDAM &amp; SPRS Score'!B91&amp; " - " &amp;IF('SSP - DoDAM &amp; SPRS Score'!H91&lt;&gt;"", 'SSP - DoDAM &amp; SPRS Score'!H91, 'SSP - DoDAM &amp; SPRS Score'!I91))</f>
        <v>3.1.22[b] - procedures to ensure CUI is not posted or processed on publicly accessible systems are identified.</v>
      </c>
      <c r="B91" s="346"/>
      <c r="C91" s="346"/>
      <c r="D91" s="346"/>
      <c r="E91" s="347"/>
    </row>
    <row r="92" spans="1:5" ht="15" x14ac:dyDescent="0.15">
      <c r="A92" s="345" t="str">
        <f>IF('SSP - DoDAM &amp; SPRS Score'!L92&lt;&gt;"Fully Addressed", 'SSP - DoDAM &amp; SPRS Score'!B92&amp; " - " &amp;IF('SSP - DoDAM &amp; SPRS Score'!H92&lt;&gt;"", 'SSP - DoDAM &amp; SPRS Score'!H92, 'SSP - DoDAM &amp; SPRS Score'!I92))</f>
        <v>3.1.22[c] - a review process in in place prior to posting of any content to publicly accessible systems.</v>
      </c>
      <c r="B92" s="346"/>
      <c r="C92" s="346"/>
      <c r="D92" s="346"/>
      <c r="E92" s="347"/>
    </row>
    <row r="93" spans="1:5" ht="15" x14ac:dyDescent="0.15">
      <c r="A93" s="345" t="str">
        <f>IF('SSP - DoDAM &amp; SPRS Score'!L93&lt;&gt;"Fully Addressed", 'SSP - DoDAM &amp; SPRS Score'!B93&amp; " - " &amp;IF('SSP - DoDAM &amp; SPRS Score'!H93&lt;&gt;"", 'SSP - DoDAM &amp; SPRS Score'!H93, 'SSP - DoDAM &amp; SPRS Score'!I93))</f>
        <v>3.1.22[d] - content on publicly accessible information systems is reviewed to ensure that it does not include CUI.</v>
      </c>
      <c r="B93" s="346"/>
      <c r="C93" s="346"/>
      <c r="D93" s="346"/>
      <c r="E93" s="347"/>
    </row>
    <row r="94" spans="1:5" ht="15" x14ac:dyDescent="0.15">
      <c r="A94" s="345" t="str">
        <f>IF('SSP - DoDAM &amp; SPRS Score'!L94&lt;&gt;"Fully Addressed", 'SSP - DoDAM &amp; SPRS Score'!B94&amp; " - " &amp;IF('SSP - DoDAM &amp; SPRS Score'!H94&lt;&gt;"", 'SSP - DoDAM &amp; SPRS Score'!H94, 'SSP - DoDAM &amp; SPRS Score'!I94))</f>
        <v>3.1.22[e] - mechanisms are in place to remove and address improper posting of CUI.</v>
      </c>
      <c r="B94" s="346"/>
      <c r="C94" s="346"/>
      <c r="D94" s="346"/>
      <c r="E94" s="347"/>
    </row>
    <row r="95" spans="1:5" ht="45" x14ac:dyDescent="0.15">
      <c r="A95" s="345" t="str">
        <f>IF('SSP - DoDAM &amp; SPRS Score'!L95&lt;&gt;"Fully Addressed", 'SSP - DoDAM &amp; SPRS Score'!B95&amp; " - " &amp;IF('SSP - DoDAM &amp; SPRS Score'!H95&lt;&gt;"", 'SSP - DoDAM &amp; SPRS Score'!H95, 'SSP - DoDAM &amp; SPRS Score'!I95))</f>
        <v>3.2.1 - Ensure that managers, systems administrators, and users of organizational systems are made aware of the security risks associated with their activities and of the applicable policies, standards, and procedures related to the security of those systems.</v>
      </c>
      <c r="B95" s="346"/>
      <c r="C95" s="346"/>
      <c r="D95" s="346"/>
      <c r="E95" s="347"/>
    </row>
    <row r="96" spans="1:5" ht="15" x14ac:dyDescent="0.15">
      <c r="A96" s="345" t="str">
        <f>IF('SSP - DoDAM &amp; SPRS Score'!L96&lt;&gt;"Fully Addressed", 'SSP - DoDAM &amp; SPRS Score'!B96&amp; " - " &amp;IF('SSP - DoDAM &amp; SPRS Score'!H96&lt;&gt;"", 'SSP - DoDAM &amp; SPRS Score'!H96, 'SSP - DoDAM &amp; SPRS Score'!I96))</f>
        <v>3.2.1[a] - security risks associated with organizational activities involving CUI are identified.</v>
      </c>
      <c r="B96" s="346"/>
      <c r="C96" s="346"/>
      <c r="D96" s="346"/>
      <c r="E96" s="347"/>
    </row>
    <row r="97" spans="1:5" ht="15" x14ac:dyDescent="0.15">
      <c r="A97" s="345" t="str">
        <f>IF('SSP - DoDAM &amp; SPRS Score'!L97&lt;&gt;"Fully Addressed", 'SSP - DoDAM &amp; SPRS Score'!B97&amp; " - " &amp;IF('SSP - DoDAM &amp; SPRS Score'!H97&lt;&gt;"", 'SSP - DoDAM &amp; SPRS Score'!H97, 'SSP - DoDAM &amp; SPRS Score'!I97))</f>
        <v>3.2.1[b] - policies, standards, and procedures related to the security of the system are identified.</v>
      </c>
      <c r="B97" s="346"/>
      <c r="C97" s="346"/>
      <c r="D97" s="346"/>
      <c r="E97" s="347"/>
    </row>
    <row r="98" spans="1:5" ht="30" x14ac:dyDescent="0.15">
      <c r="A98" s="345" t="str">
        <f>IF('SSP - DoDAM &amp; SPRS Score'!L98&lt;&gt;"Fully Addressed", 'SSP - DoDAM &amp; SPRS Score'!B98&amp; " - " &amp;IF('SSP - DoDAM &amp; SPRS Score'!H98&lt;&gt;"", 'SSP - DoDAM &amp; SPRS Score'!H98, 'SSP - DoDAM &amp; SPRS Score'!I98))</f>
        <v>3.2.1[c] - managers, systems administrators, and users of the system are made aware of the security risks associated with their activities.</v>
      </c>
      <c r="B98" s="346"/>
      <c r="C98" s="346"/>
      <c r="D98" s="346"/>
      <c r="E98" s="347"/>
    </row>
    <row r="99" spans="1:5" ht="30" x14ac:dyDescent="0.15">
      <c r="A99" s="345" t="str">
        <f>IF('SSP - DoDAM &amp; SPRS Score'!L99&lt;&gt;"Fully Addressed", 'SSP - DoDAM &amp; SPRS Score'!B99&amp; " - " &amp;IF('SSP - DoDAM &amp; SPRS Score'!H99&lt;&gt;"", 'SSP - DoDAM &amp; SPRS Score'!H99, 'SSP - DoDAM &amp; SPRS Score'!I99))</f>
        <v>3.2.1[d] - managers, systems administrators, and users of the system are made aware of the applicable policies, standards, and procedures related to the security of the system.</v>
      </c>
      <c r="B99" s="346"/>
      <c r="C99" s="346"/>
      <c r="D99" s="346"/>
      <c r="E99" s="347"/>
    </row>
    <row r="100" spans="1:5" ht="30" x14ac:dyDescent="0.15">
      <c r="A100" s="345" t="str">
        <f>IF('SSP - DoDAM &amp; SPRS Score'!L100&lt;&gt;"Fully Addressed", 'SSP - DoDAM &amp; SPRS Score'!B100&amp; " - " &amp;IF('SSP - DoDAM &amp; SPRS Score'!H100&lt;&gt;"", 'SSP - DoDAM &amp; SPRS Score'!H100, 'SSP - DoDAM &amp; SPRS Score'!I100))</f>
        <v>3.2.2 - Ensure that organizational personnel are adequately trained to carry out their assigned information security-related duties and responsibilities.</v>
      </c>
      <c r="B100" s="346"/>
      <c r="C100" s="346"/>
      <c r="D100" s="346"/>
      <c r="E100" s="347"/>
    </row>
    <row r="101" spans="1:5" ht="15" x14ac:dyDescent="0.15">
      <c r="A101" s="345" t="str">
        <f>IF('SSP - DoDAM &amp; SPRS Score'!L101&lt;&gt;"Fully Addressed", 'SSP - DoDAM &amp; SPRS Score'!B101&amp; " - " &amp;IF('SSP - DoDAM &amp; SPRS Score'!H101&lt;&gt;"", 'SSP - DoDAM &amp; SPRS Score'!H101, 'SSP - DoDAM &amp; SPRS Score'!I101))</f>
        <v>3.2.2[a] - information security-related duties, roles, and responsibilities are defined.</v>
      </c>
      <c r="B101" s="346"/>
      <c r="C101" s="346"/>
      <c r="D101" s="346"/>
      <c r="E101" s="347"/>
    </row>
    <row r="102" spans="1:5" ht="15" x14ac:dyDescent="0.15">
      <c r="A102" s="345" t="str">
        <f>IF('SSP - DoDAM &amp; SPRS Score'!L102&lt;&gt;"Fully Addressed", 'SSP - DoDAM &amp; SPRS Score'!B102&amp; " - " &amp;IF('SSP - DoDAM &amp; SPRS Score'!H102&lt;&gt;"", 'SSP - DoDAM &amp; SPRS Score'!H102, 'SSP - DoDAM &amp; SPRS Score'!I102))</f>
        <v>3.2.2[b] - information security-related duties, roles, and responsibilities are assigned to designated personnel.</v>
      </c>
      <c r="B102" s="346"/>
      <c r="C102" s="346"/>
      <c r="D102" s="346"/>
      <c r="E102" s="347"/>
    </row>
    <row r="103" spans="1:5" ht="30" x14ac:dyDescent="0.15">
      <c r="A103" s="345" t="str">
        <f>IF('SSP - DoDAM &amp; SPRS Score'!L103&lt;&gt;"Fully Addressed", 'SSP - DoDAM &amp; SPRS Score'!B103&amp; " - " &amp;IF('SSP - DoDAM &amp; SPRS Score'!H103&lt;&gt;"", 'SSP - DoDAM &amp; SPRS Score'!H103, 'SSP - DoDAM &amp; SPRS Score'!I103))</f>
        <v>3.2.2[c] - personnel are adequately trained to carry out their assigned information security-related duties, roles, and responsibilities.</v>
      </c>
      <c r="B103" s="346"/>
      <c r="C103" s="346"/>
      <c r="D103" s="346"/>
      <c r="E103" s="347"/>
    </row>
    <row r="104" spans="1:5" ht="15" x14ac:dyDescent="0.15">
      <c r="A104" s="345" t="str">
        <f>IF('SSP - DoDAM &amp; SPRS Score'!L104&lt;&gt;"Fully Addressed", 'SSP - DoDAM &amp; SPRS Score'!B104&amp; " - " &amp;IF('SSP - DoDAM &amp; SPRS Score'!H104&lt;&gt;"", 'SSP - DoDAM &amp; SPRS Score'!H104, 'SSP - DoDAM &amp; SPRS Score'!I104))</f>
        <v>3.2.3 - Provide security awareness training on recognizing and reporting potential indicators of insider threat.</v>
      </c>
      <c r="B104" s="346"/>
      <c r="C104" s="346"/>
      <c r="D104" s="346"/>
      <c r="E104" s="347"/>
    </row>
    <row r="105" spans="1:5" ht="15" x14ac:dyDescent="0.15">
      <c r="A105" s="345" t="str">
        <f>IF('SSP - DoDAM &amp; SPRS Score'!L105&lt;&gt;"Fully Addressed", 'SSP - DoDAM &amp; SPRS Score'!B105&amp; " - " &amp;IF('SSP - DoDAM &amp; SPRS Score'!H105&lt;&gt;"", 'SSP - DoDAM &amp; SPRS Score'!H105, 'SSP - DoDAM &amp; SPRS Score'!I105))</f>
        <v>3.2.3[a] - potential indicators associated with insider threats are identified.</v>
      </c>
      <c r="B105" s="346"/>
      <c r="C105" s="346"/>
      <c r="D105" s="346"/>
      <c r="E105" s="347"/>
    </row>
    <row r="106" spans="1:5" ht="30" x14ac:dyDescent="0.15">
      <c r="A106" s="345" t="str">
        <f>IF('SSP - DoDAM &amp; SPRS Score'!L106&lt;&gt;"Fully Addressed", 'SSP - DoDAM &amp; SPRS Score'!B106&amp; " - " &amp;IF('SSP - DoDAM &amp; SPRS Score'!H106&lt;&gt;"", 'SSP - DoDAM &amp; SPRS Score'!H106, 'SSP - DoDAM &amp; SPRS Score'!I106))</f>
        <v>3.2.3[b] - security awareness training on recognizing and reporting potential indicators of insider threat is provided to managers and employees.</v>
      </c>
      <c r="B106" s="346"/>
      <c r="C106" s="346"/>
      <c r="D106" s="346"/>
      <c r="E106" s="347"/>
    </row>
    <row r="107" spans="1:5" ht="30" x14ac:dyDescent="0.15">
      <c r="A107" s="345" t="str">
        <f>IF('SSP - DoDAM &amp; SPRS Score'!L107&lt;&gt;"Fully Addressed", 'SSP - DoDAM &amp; SPRS Score'!B107&amp; " - " &amp;IF('SSP - DoDAM &amp; SPRS Score'!H107&lt;&gt;"", 'SSP - DoDAM &amp; SPRS Score'!H107, 'SSP - DoDAM &amp; SPRS Score'!I107))</f>
        <v xml:space="preserve">3.3.1 - Create and retain system audit logs and records to the extent needed to enable the monitoring, analysis, investigation, and reporting of unlawful or unauthorized system activity. </v>
      </c>
      <c r="B107" s="346"/>
      <c r="C107" s="346"/>
      <c r="D107" s="346"/>
      <c r="E107" s="347"/>
    </row>
    <row r="108" spans="1:5" ht="30" x14ac:dyDescent="0.15">
      <c r="A108" s="345" t="str">
        <f>IF('SSP - DoDAM &amp; SPRS Score'!L108&lt;&gt;"Fully Addressed", 'SSP - DoDAM &amp; SPRS Score'!B108&amp; " - " &amp;IF('SSP - DoDAM &amp; SPRS Score'!H108&lt;&gt;"", 'SSP - DoDAM &amp; SPRS Score'!H108, 'SSP - DoDAM &amp; SPRS Score'!I108))</f>
        <v xml:space="preserve">3.3.1[a] - audit logs needed (i.e., event types to be logged) to enable the monitoring, analysis, investigation, and reporting of unlawful or unauthorized system activity are specified. </v>
      </c>
      <c r="B108" s="346"/>
      <c r="C108" s="346"/>
      <c r="D108" s="346"/>
      <c r="E108" s="347"/>
    </row>
    <row r="109" spans="1:5" ht="30" x14ac:dyDescent="0.15">
      <c r="A109" s="345" t="str">
        <f>IF('SSP - DoDAM &amp; SPRS Score'!L109&lt;&gt;"Fully Addressed", 'SSP - DoDAM &amp; SPRS Score'!B109&amp; " - " &amp;IF('SSP - DoDAM &amp; SPRS Score'!H109&lt;&gt;"", 'SSP - DoDAM &amp; SPRS Score'!H109, 'SSP - DoDAM &amp; SPRS Score'!I109))</f>
        <v xml:space="preserve">3.3.1[b] - the content of audit records needed to support monitoring, analysis, investigation, and reporting of unlawful or unauthorized system activity is defined. </v>
      </c>
      <c r="B109" s="346"/>
      <c r="C109" s="346"/>
      <c r="D109" s="346"/>
      <c r="E109" s="347"/>
    </row>
    <row r="110" spans="1:5" ht="15" x14ac:dyDescent="0.15">
      <c r="A110" s="345" t="str">
        <f>IF('SSP - DoDAM &amp; SPRS Score'!L110&lt;&gt;"Fully Addressed", 'SSP - DoDAM &amp; SPRS Score'!B110&amp; " - " &amp;IF('SSP - DoDAM &amp; SPRS Score'!H110&lt;&gt;"", 'SSP - DoDAM &amp; SPRS Score'!H110, 'SSP - DoDAM &amp; SPRS Score'!I110))</f>
        <v>3.3.1[c] - audit records are created (generated).</v>
      </c>
      <c r="B110" s="346"/>
      <c r="C110" s="346"/>
      <c r="D110" s="346"/>
      <c r="E110" s="347"/>
    </row>
    <row r="111" spans="1:5" ht="15" x14ac:dyDescent="0.15">
      <c r="A111" s="345" t="str">
        <f>IF('SSP - DoDAM &amp; SPRS Score'!L111&lt;&gt;"Fully Addressed", 'SSP - DoDAM &amp; SPRS Score'!B111&amp; " - " &amp;IF('SSP - DoDAM &amp; SPRS Score'!H111&lt;&gt;"", 'SSP - DoDAM &amp; SPRS Score'!H111, 'SSP - DoDAM &amp; SPRS Score'!I111))</f>
        <v>3.3.1[d] - audit records, once created, contain the defined content.</v>
      </c>
      <c r="B111" s="346"/>
      <c r="C111" s="346"/>
      <c r="D111" s="346"/>
      <c r="E111" s="347"/>
    </row>
    <row r="112" spans="1:5" ht="15" x14ac:dyDescent="0.15">
      <c r="A112" s="345" t="str">
        <f>IF('SSP - DoDAM &amp; SPRS Score'!L112&lt;&gt;"Fully Addressed", 'SSP - DoDAM &amp; SPRS Score'!B112&amp; " - " &amp;IF('SSP - DoDAM &amp; SPRS Score'!H112&lt;&gt;"", 'SSP - DoDAM &amp; SPRS Score'!H112, 'SSP - DoDAM &amp; SPRS Score'!I112))</f>
        <v>3.3.1[e] - retention requirements for audit records are defined.</v>
      </c>
      <c r="B112" s="346"/>
      <c r="C112" s="346"/>
      <c r="D112" s="346"/>
      <c r="E112" s="347"/>
    </row>
    <row r="113" spans="1:5" ht="15" x14ac:dyDescent="0.15">
      <c r="A113" s="345" t="str">
        <f>IF('SSP - DoDAM &amp; SPRS Score'!L113&lt;&gt;"Fully Addressed", 'SSP - DoDAM &amp; SPRS Score'!B113&amp; " - " &amp;IF('SSP - DoDAM &amp; SPRS Score'!H113&lt;&gt;"", 'SSP - DoDAM &amp; SPRS Score'!H113, 'SSP - DoDAM &amp; SPRS Score'!I113))</f>
        <v>3.3.1[f] - audit records are retained as defined.</v>
      </c>
      <c r="B113" s="346"/>
      <c r="C113" s="346"/>
      <c r="D113" s="346"/>
      <c r="E113" s="347"/>
    </row>
    <row r="114" spans="1:5" ht="30" x14ac:dyDescent="0.15">
      <c r="A114" s="345" t="str">
        <f>IF('SSP - DoDAM &amp; SPRS Score'!L114&lt;&gt;"Fully Addressed", 'SSP - DoDAM &amp; SPRS Score'!B114&amp; " - " &amp;IF('SSP - DoDAM &amp; SPRS Score'!H114&lt;&gt;"", 'SSP - DoDAM &amp; SPRS Score'!H114, 'SSP - DoDAM &amp; SPRS Score'!I114))</f>
        <v>3.3.2 - Ensure that the actions of individual system users can be uniquely traced to those users so they can be held accountable for their actions.</v>
      </c>
      <c r="B114" s="346"/>
      <c r="C114" s="346"/>
      <c r="D114" s="346"/>
      <c r="E114" s="347"/>
    </row>
    <row r="115" spans="1:5" ht="30" x14ac:dyDescent="0.15">
      <c r="A115" s="345" t="str">
        <f>IF('SSP - DoDAM &amp; SPRS Score'!L115&lt;&gt;"Fully Addressed", 'SSP - DoDAM &amp; SPRS Score'!B115&amp; " - " &amp;IF('SSP - DoDAM &amp; SPRS Score'!H115&lt;&gt;"", 'SSP - DoDAM &amp; SPRS Score'!H115, 'SSP - DoDAM &amp; SPRS Score'!I115))</f>
        <v>3.3.2[a] - the content of the audit records needed to support the ability to uniquely trace users to their actions is defined.</v>
      </c>
      <c r="B115" s="346"/>
      <c r="C115" s="346"/>
      <c r="D115" s="346"/>
      <c r="E115" s="347"/>
    </row>
    <row r="116" spans="1:5" ht="15" x14ac:dyDescent="0.15">
      <c r="A116" s="345" t="str">
        <f>IF('SSP - DoDAM &amp; SPRS Score'!L116&lt;&gt;"Fully Addressed", 'SSP - DoDAM &amp; SPRS Score'!B116&amp; " - " &amp;IF('SSP - DoDAM &amp; SPRS Score'!H116&lt;&gt;"", 'SSP - DoDAM &amp; SPRS Score'!H116, 'SSP - DoDAM &amp; SPRS Score'!I116))</f>
        <v>3.3.2[b] - audit records, once created, contain the defined content.</v>
      </c>
      <c r="B116" s="346"/>
      <c r="C116" s="346"/>
      <c r="D116" s="346"/>
      <c r="E116" s="347"/>
    </row>
    <row r="117" spans="1:5" ht="15" x14ac:dyDescent="0.15">
      <c r="A117" s="345" t="str">
        <f>IF('SSP - DoDAM &amp; SPRS Score'!L117&lt;&gt;"Fully Addressed", 'SSP - DoDAM &amp; SPRS Score'!B117&amp; " - " &amp;IF('SSP - DoDAM &amp; SPRS Score'!H117&lt;&gt;"", 'SSP - DoDAM &amp; SPRS Score'!H117, 'SSP - DoDAM &amp; SPRS Score'!I117))</f>
        <v>3.3.3 - Review and update logged events.</v>
      </c>
      <c r="B117" s="346"/>
      <c r="C117" s="346"/>
      <c r="D117" s="346"/>
      <c r="E117" s="347"/>
    </row>
    <row r="118" spans="1:5" ht="15" x14ac:dyDescent="0.15">
      <c r="A118" s="345" t="str">
        <f>IF('SSP - DoDAM &amp; SPRS Score'!L118&lt;&gt;"Fully Addressed", 'SSP - DoDAM &amp; SPRS Score'!B118&amp; " - " &amp;IF('SSP - DoDAM &amp; SPRS Score'!H118&lt;&gt;"", 'SSP - DoDAM &amp; SPRS Score'!H118, 'SSP - DoDAM &amp; SPRS Score'!I118))</f>
        <v xml:space="preserve">3.3.3[a] - a process for determining when to review logged events is defined. </v>
      </c>
      <c r="B118" s="346"/>
      <c r="C118" s="346"/>
      <c r="D118" s="346"/>
      <c r="E118" s="347"/>
    </row>
    <row r="119" spans="1:5" ht="15" x14ac:dyDescent="0.15">
      <c r="A119" s="345" t="str">
        <f>IF('SSP - DoDAM &amp; SPRS Score'!L119&lt;&gt;"Fully Addressed", 'SSP - DoDAM &amp; SPRS Score'!B119&amp; " - " &amp;IF('SSP - DoDAM &amp; SPRS Score'!H119&lt;&gt;"", 'SSP - DoDAM &amp; SPRS Score'!H119, 'SSP - DoDAM &amp; SPRS Score'!I119))</f>
        <v>3.3.3[b] - event types being logged are reviewed in accordance with the defined review process.</v>
      </c>
      <c r="B119" s="346"/>
      <c r="C119" s="346"/>
      <c r="D119" s="346"/>
      <c r="E119" s="347"/>
    </row>
    <row r="120" spans="1:5" ht="15" x14ac:dyDescent="0.15">
      <c r="A120" s="345" t="str">
        <f>IF('SSP - DoDAM &amp; SPRS Score'!L120&lt;&gt;"Fully Addressed", 'SSP - DoDAM &amp; SPRS Score'!B120&amp; " - " &amp;IF('SSP - DoDAM &amp; SPRS Score'!H120&lt;&gt;"", 'SSP - DoDAM &amp; SPRS Score'!H120, 'SSP - DoDAM &amp; SPRS Score'!I120))</f>
        <v>3.3.3[c] - event types being logged are updated based on the review.</v>
      </c>
      <c r="B120" s="346"/>
      <c r="C120" s="346"/>
      <c r="D120" s="346"/>
      <c r="E120" s="347"/>
    </row>
    <row r="121" spans="1:5" ht="15" x14ac:dyDescent="0.15">
      <c r="A121" s="345" t="str">
        <f>IF('SSP - DoDAM &amp; SPRS Score'!L121&lt;&gt;"Fully Addressed", 'SSP - DoDAM &amp; SPRS Score'!B121&amp; " - " &amp;IF('SSP - DoDAM &amp; SPRS Score'!H121&lt;&gt;"", 'SSP - DoDAM &amp; SPRS Score'!H121, 'SSP - DoDAM &amp; SPRS Score'!I121))</f>
        <v>3.3.4 - Alert in the event of an audit logging process failure.</v>
      </c>
      <c r="B121" s="346"/>
      <c r="C121" s="346"/>
      <c r="D121" s="346"/>
      <c r="E121" s="347"/>
    </row>
    <row r="122" spans="1:5" ht="15" x14ac:dyDescent="0.15">
      <c r="A122" s="345" t="str">
        <f>IF('SSP - DoDAM &amp; SPRS Score'!L122&lt;&gt;"Fully Addressed", 'SSP - DoDAM &amp; SPRS Score'!B122&amp; " - " &amp;IF('SSP - DoDAM &amp; SPRS Score'!H122&lt;&gt;"", 'SSP - DoDAM &amp; SPRS Score'!H122, 'SSP - DoDAM &amp; SPRS Score'!I122))</f>
        <v xml:space="preserve">3.3.4[a] - personnel or roles to be alerted in the event of an audit logging process failure are identified. </v>
      </c>
      <c r="B122" s="346"/>
      <c r="C122" s="346"/>
      <c r="D122" s="346"/>
      <c r="E122" s="347"/>
    </row>
    <row r="123" spans="1:5" ht="15" x14ac:dyDescent="0.15">
      <c r="A123" s="345" t="str">
        <f>IF('SSP - DoDAM &amp; SPRS Score'!L123&lt;&gt;"Fully Addressed", 'SSP - DoDAM &amp; SPRS Score'!B123&amp; " - " &amp;IF('SSP - DoDAM &amp; SPRS Score'!H123&lt;&gt;"", 'SSP - DoDAM &amp; SPRS Score'!H123, 'SSP - DoDAM &amp; SPRS Score'!I123))</f>
        <v>3.3.4[b] - types of audit logging process failures for which alert will be generated are defined.</v>
      </c>
      <c r="B123" s="346"/>
      <c r="C123" s="346"/>
      <c r="D123" s="346"/>
      <c r="E123" s="347"/>
    </row>
    <row r="124" spans="1:5" ht="15" x14ac:dyDescent="0.15">
      <c r="A124" s="345" t="str">
        <f>IF('SSP - DoDAM &amp; SPRS Score'!L124&lt;&gt;"Fully Addressed", 'SSP - DoDAM &amp; SPRS Score'!B124&amp; " - " &amp;IF('SSP - DoDAM &amp; SPRS Score'!H124&lt;&gt;"", 'SSP - DoDAM &amp; SPRS Score'!H124, 'SSP - DoDAM &amp; SPRS Score'!I124))</f>
        <v>3.3.4[c] - identified personnel or roles are alerted in the event of an audit logging process failure.</v>
      </c>
      <c r="B124" s="346"/>
      <c r="C124" s="346"/>
      <c r="D124" s="346"/>
      <c r="E124" s="347"/>
    </row>
    <row r="125" spans="1:5" ht="30" x14ac:dyDescent="0.15">
      <c r="A125" s="345" t="str">
        <f>IF('SSP - DoDAM &amp; SPRS Score'!L125&lt;&gt;"Fully Addressed", 'SSP - DoDAM &amp; SPRS Score'!B125&amp; " - " &amp;IF('SSP - DoDAM &amp; SPRS Score'!H125&lt;&gt;"", 'SSP - DoDAM &amp; SPRS Score'!H125, 'SSP - DoDAM &amp; SPRS Score'!I125))</f>
        <v>3.3.5 - Correlate audit record review, analysis, and reporting processes for investigation and response to indications of unlawful, unauthorized, suspicious, or unusual activity.</v>
      </c>
      <c r="B125" s="346"/>
      <c r="C125" s="346"/>
      <c r="D125" s="346"/>
      <c r="E125" s="347"/>
    </row>
    <row r="126" spans="1:5" ht="30" x14ac:dyDescent="0.15">
      <c r="A126" s="345" t="str">
        <f>IF('SSP - DoDAM &amp; SPRS Score'!L126&lt;&gt;"Fully Addressed", 'SSP - DoDAM &amp; SPRS Score'!B126&amp; " - " &amp;IF('SSP - DoDAM &amp; SPRS Score'!H126&lt;&gt;"", 'SSP - DoDAM &amp; SPRS Score'!H126, 'SSP - DoDAM &amp; SPRS Score'!I126))</f>
        <v>3.3.5[a] - audit record review, analysis, and reporting processes for investigation and response to indications of unlawful, unauthorized, suspicious, or unusual activity are defined.</v>
      </c>
      <c r="B126" s="346"/>
      <c r="C126" s="346"/>
      <c r="D126" s="346"/>
      <c r="E126" s="347"/>
    </row>
    <row r="127" spans="1:5" ht="15" x14ac:dyDescent="0.15">
      <c r="A127" s="345" t="str">
        <f>IF('SSP - DoDAM &amp; SPRS Score'!L127&lt;&gt;"Fully Addressed", 'SSP - DoDAM &amp; SPRS Score'!B127&amp; " - " &amp;IF('SSP - DoDAM &amp; SPRS Score'!H127&lt;&gt;"", 'SSP - DoDAM &amp; SPRS Score'!H127, 'SSP - DoDAM &amp; SPRS Score'!I127))</f>
        <v>3.3.5[b] - defined audit record review, analysis, and reporting processes are correlated.</v>
      </c>
      <c r="B127" s="346"/>
      <c r="C127" s="346"/>
      <c r="D127" s="346"/>
      <c r="E127" s="347"/>
    </row>
    <row r="128" spans="1:5" ht="15" x14ac:dyDescent="0.15">
      <c r="A128" s="345" t="str">
        <f>IF('SSP - DoDAM &amp; SPRS Score'!L128&lt;&gt;"Fully Addressed", 'SSP - DoDAM &amp; SPRS Score'!B128&amp; " - " &amp;IF('SSP - DoDAM &amp; SPRS Score'!H128&lt;&gt;"", 'SSP - DoDAM &amp; SPRS Score'!H128, 'SSP - DoDAM &amp; SPRS Score'!I128))</f>
        <v>3.3.6 - Provide audit record reduction and report generation to support on-demand analysis and reporting.</v>
      </c>
      <c r="B128" s="346"/>
      <c r="C128" s="346"/>
      <c r="D128" s="346"/>
      <c r="E128" s="347"/>
    </row>
    <row r="129" spans="1:5" ht="15" x14ac:dyDescent="0.15">
      <c r="A129" s="345" t="str">
        <f>IF('SSP - DoDAM &amp; SPRS Score'!L129&lt;&gt;"Fully Addressed", 'SSP - DoDAM &amp; SPRS Score'!B129&amp; " - " &amp;IF('SSP - DoDAM &amp; SPRS Score'!H129&lt;&gt;"", 'SSP - DoDAM &amp; SPRS Score'!H129, 'SSP - DoDAM &amp; SPRS Score'!I129))</f>
        <v>3.3.6[a] - an audit record reduction capability that supports on-demand analysis is provided.</v>
      </c>
      <c r="B129" s="346"/>
      <c r="C129" s="346"/>
      <c r="D129" s="346"/>
      <c r="E129" s="347"/>
    </row>
    <row r="130" spans="1:5" ht="15" x14ac:dyDescent="0.15">
      <c r="A130" s="345" t="str">
        <f>IF('SSP - DoDAM &amp; SPRS Score'!L130&lt;&gt;"Fully Addressed", 'SSP - DoDAM &amp; SPRS Score'!B130&amp; " - " &amp;IF('SSP - DoDAM &amp; SPRS Score'!H130&lt;&gt;"", 'SSP - DoDAM &amp; SPRS Score'!H130, 'SSP - DoDAM &amp; SPRS Score'!I130))</f>
        <v>3.3.6[b] - a report generation capability that supports on-demand reporting is provided.</v>
      </c>
      <c r="B130" s="346"/>
      <c r="C130" s="346"/>
      <c r="D130" s="346"/>
      <c r="E130" s="347"/>
    </row>
    <row r="131" spans="1:5" ht="30" x14ac:dyDescent="0.15">
      <c r="A131" s="345" t="str">
        <f>IF('SSP - DoDAM &amp; SPRS Score'!L131&lt;&gt;"Fully Addressed", 'SSP - DoDAM &amp; SPRS Score'!B131&amp; " - " &amp;IF('SSP - DoDAM &amp; SPRS Score'!H131&lt;&gt;"", 'SSP - DoDAM &amp; SPRS Score'!H131, 'SSP - DoDAM &amp; SPRS Score'!I131))</f>
        <v>3.3.7 - Provide a system capability that compares and synchronizes internal system clocks with an authoritative source to generate time stamps for audit records.</v>
      </c>
      <c r="B131" s="346"/>
      <c r="C131" s="346"/>
      <c r="D131" s="346"/>
      <c r="E131" s="347"/>
    </row>
    <row r="132" spans="1:5" ht="15" x14ac:dyDescent="0.15">
      <c r="A132" s="345" t="str">
        <f>IF('SSP - DoDAM &amp; SPRS Score'!L132&lt;&gt;"Fully Addressed", 'SSP - DoDAM &amp; SPRS Score'!B132&amp; " - " &amp;IF('SSP - DoDAM &amp; SPRS Score'!H132&lt;&gt;"", 'SSP - DoDAM &amp; SPRS Score'!H132, 'SSP - DoDAM &amp; SPRS Score'!I132))</f>
        <v xml:space="preserve">3.3.7[a] - internal system clocks are used to generate time stamps for audit records. </v>
      </c>
      <c r="B132" s="346"/>
      <c r="C132" s="346"/>
      <c r="D132" s="346"/>
      <c r="E132" s="347"/>
    </row>
    <row r="133" spans="1:5" ht="15" x14ac:dyDescent="0.15">
      <c r="A133" s="345" t="str">
        <f>IF('SSP - DoDAM &amp; SPRS Score'!L133&lt;&gt;"Fully Addressed", 'SSP - DoDAM &amp; SPRS Score'!B133&amp; " - " &amp;IF('SSP - DoDAM &amp; SPRS Score'!H133&lt;&gt;"", 'SSP - DoDAM &amp; SPRS Score'!H133, 'SSP - DoDAM &amp; SPRS Score'!I133))</f>
        <v>3.3.7[b] - an authoritative source with which to compare and synchronize internal system clocks is specified.</v>
      </c>
      <c r="B133" s="346"/>
      <c r="C133" s="346"/>
      <c r="D133" s="346"/>
      <c r="E133" s="347"/>
    </row>
    <row r="134" spans="1:5" ht="30" x14ac:dyDescent="0.15">
      <c r="A134" s="345" t="str">
        <f>IF('SSP - DoDAM &amp; SPRS Score'!L134&lt;&gt;"Fully Addressed", 'SSP - DoDAM &amp; SPRS Score'!B134&amp; " - " &amp;IF('SSP - DoDAM &amp; SPRS Score'!H134&lt;&gt;"", 'SSP - DoDAM &amp; SPRS Score'!H134, 'SSP - DoDAM &amp; SPRS Score'!I134))</f>
        <v>3.3.7[c] - internal system clocks used to generate time stamps for audit records are compared to and synchronized with the specified authoritative time source.</v>
      </c>
      <c r="B134" s="346"/>
      <c r="C134" s="346"/>
      <c r="D134" s="346"/>
      <c r="E134" s="347"/>
    </row>
    <row r="135" spans="1:5" ht="15" x14ac:dyDescent="0.15">
      <c r="A135" s="345" t="str">
        <f>IF('SSP - DoDAM &amp; SPRS Score'!L135&lt;&gt;"Fully Addressed", 'SSP - DoDAM &amp; SPRS Score'!B135&amp; " - " &amp;IF('SSP - DoDAM &amp; SPRS Score'!H135&lt;&gt;"", 'SSP - DoDAM &amp; SPRS Score'!H135, 'SSP - DoDAM &amp; SPRS Score'!I135))</f>
        <v>3.3.8 - Protect audit information and audit logging tools from unauthorized access, modification, and deletion.</v>
      </c>
      <c r="B135" s="346"/>
      <c r="C135" s="346"/>
      <c r="D135" s="346"/>
      <c r="E135" s="347"/>
    </row>
    <row r="136" spans="1:5" ht="15" x14ac:dyDescent="0.15">
      <c r="A136" s="345" t="str">
        <f>IF('SSP - DoDAM &amp; SPRS Score'!L136&lt;&gt;"Fully Addressed", 'SSP - DoDAM &amp; SPRS Score'!B136&amp; " - " &amp;IF('SSP - DoDAM &amp; SPRS Score'!H136&lt;&gt;"", 'SSP - DoDAM &amp; SPRS Score'!H136, 'SSP - DoDAM &amp; SPRS Score'!I136))</f>
        <v>3.3.8[a] - audit information is protected from unauthorized access.</v>
      </c>
      <c r="B136" s="346"/>
      <c r="C136" s="346"/>
      <c r="D136" s="346"/>
      <c r="E136" s="347"/>
    </row>
    <row r="137" spans="1:5" ht="15" x14ac:dyDescent="0.15">
      <c r="A137" s="345" t="str">
        <f>IF('SSP - DoDAM &amp; SPRS Score'!L137&lt;&gt;"Fully Addressed", 'SSP - DoDAM &amp; SPRS Score'!B137&amp; " - " &amp;IF('SSP - DoDAM &amp; SPRS Score'!H137&lt;&gt;"", 'SSP - DoDAM &amp; SPRS Score'!H137, 'SSP - DoDAM &amp; SPRS Score'!I137))</f>
        <v>3.3.8[b] - audit information is protected from unauthorized modification.</v>
      </c>
      <c r="B137" s="346"/>
      <c r="C137" s="346"/>
      <c r="D137" s="346"/>
      <c r="E137" s="347"/>
    </row>
    <row r="138" spans="1:5" ht="15" x14ac:dyDescent="0.15">
      <c r="A138" s="345" t="str">
        <f>IF('SSP - DoDAM &amp; SPRS Score'!L138&lt;&gt;"Fully Addressed", 'SSP - DoDAM &amp; SPRS Score'!B138&amp; " - " &amp;IF('SSP - DoDAM &amp; SPRS Score'!H138&lt;&gt;"", 'SSP - DoDAM &amp; SPRS Score'!H138, 'SSP - DoDAM &amp; SPRS Score'!I138))</f>
        <v>3.3.8[c] - audit information is protected from unauthorized deletion.</v>
      </c>
      <c r="B138" s="346"/>
      <c r="C138" s="346"/>
      <c r="D138" s="346"/>
      <c r="E138" s="347"/>
    </row>
    <row r="139" spans="1:5" ht="15" x14ac:dyDescent="0.15">
      <c r="A139" s="345" t="str">
        <f>IF('SSP - DoDAM &amp; SPRS Score'!L139&lt;&gt;"Fully Addressed", 'SSP - DoDAM &amp; SPRS Score'!B139&amp; " - " &amp;IF('SSP - DoDAM &amp; SPRS Score'!H139&lt;&gt;"", 'SSP - DoDAM &amp; SPRS Score'!H139, 'SSP - DoDAM &amp; SPRS Score'!I139))</f>
        <v>3.3.8[d] - audit logging tools are protected from unauthorized access.</v>
      </c>
      <c r="B139" s="346"/>
      <c r="C139" s="346"/>
      <c r="D139" s="346"/>
      <c r="E139" s="347"/>
    </row>
    <row r="140" spans="1:5" ht="15" x14ac:dyDescent="0.15">
      <c r="A140" s="345" t="str">
        <f>IF('SSP - DoDAM &amp; SPRS Score'!L140&lt;&gt;"Fully Addressed", 'SSP - DoDAM &amp; SPRS Score'!B140&amp; " - " &amp;IF('SSP - DoDAM &amp; SPRS Score'!H140&lt;&gt;"", 'SSP - DoDAM &amp; SPRS Score'!H140, 'SSP - DoDAM &amp; SPRS Score'!I140))</f>
        <v>3.3.8[e] - audit logging tools are protected from unauthorized modification.</v>
      </c>
      <c r="B140" s="346"/>
      <c r="C140" s="346"/>
      <c r="D140" s="346"/>
      <c r="E140" s="347"/>
    </row>
    <row r="141" spans="1:5" ht="15" x14ac:dyDescent="0.15">
      <c r="A141" s="345" t="str">
        <f>IF('SSP - DoDAM &amp; SPRS Score'!L141&lt;&gt;"Fully Addressed", 'SSP - DoDAM &amp; SPRS Score'!B141&amp; " - " &amp;IF('SSP - DoDAM &amp; SPRS Score'!H141&lt;&gt;"", 'SSP - DoDAM &amp; SPRS Score'!H141, 'SSP - DoDAM &amp; SPRS Score'!I141))</f>
        <v>3.3.8[f] - audit logging tools are protected from unauthorized deletion.</v>
      </c>
      <c r="B141" s="346"/>
      <c r="C141" s="346"/>
      <c r="D141" s="346"/>
      <c r="E141" s="347"/>
    </row>
    <row r="142" spans="1:5" ht="15" x14ac:dyDescent="0.15">
      <c r="A142" s="345" t="str">
        <f>IF('SSP - DoDAM &amp; SPRS Score'!L142&lt;&gt;"Fully Addressed", 'SSP - DoDAM &amp; SPRS Score'!B142&amp; " - " &amp;IF('SSP - DoDAM &amp; SPRS Score'!H142&lt;&gt;"", 'SSP - DoDAM &amp; SPRS Score'!H142, 'SSP - DoDAM &amp; SPRS Score'!I142))</f>
        <v>3.3.9 - Limit management of audit logging functionality to a subset of privileged users.</v>
      </c>
      <c r="B142" s="346"/>
      <c r="C142" s="346"/>
      <c r="D142" s="346"/>
      <c r="E142" s="347"/>
    </row>
    <row r="143" spans="1:5" ht="15" x14ac:dyDescent="0.15">
      <c r="A143" s="345" t="str">
        <f>IF('SSP - DoDAM &amp; SPRS Score'!L143&lt;&gt;"Fully Addressed", 'SSP - DoDAM &amp; SPRS Score'!B143&amp; " - " &amp;IF('SSP - DoDAM &amp; SPRS Score'!H143&lt;&gt;"", 'SSP - DoDAM &amp; SPRS Score'!H143, 'SSP - DoDAM &amp; SPRS Score'!I143))</f>
        <v>3.3.9[a] - a subset of privileged users granted access to manage audit logging functionality is defined.</v>
      </c>
      <c r="B143" s="346"/>
      <c r="C143" s="346"/>
      <c r="D143" s="346"/>
      <c r="E143" s="347"/>
    </row>
    <row r="144" spans="1:5" ht="15" x14ac:dyDescent="0.15">
      <c r="A144" s="345" t="str">
        <f>IF('SSP - DoDAM &amp; SPRS Score'!L144&lt;&gt;"Fully Addressed", 'SSP - DoDAM &amp; SPRS Score'!B144&amp; " - " &amp;IF('SSP - DoDAM &amp; SPRS Score'!H144&lt;&gt;"", 'SSP - DoDAM &amp; SPRS Score'!H144, 'SSP - DoDAM &amp; SPRS Score'!I144))</f>
        <v>3.3.9[b] - management of audit logging functionality is limited to the defined subset of privileged users.</v>
      </c>
      <c r="B144" s="346"/>
      <c r="C144" s="346"/>
      <c r="D144" s="346"/>
      <c r="E144" s="347"/>
    </row>
    <row r="145" spans="1:5" ht="30" x14ac:dyDescent="0.15">
      <c r="A145" s="345" t="str">
        <f>IF('SSP - DoDAM &amp; SPRS Score'!L145&lt;&gt;"Fully Addressed", 'SSP - DoDAM &amp; SPRS Score'!B145&amp; " - " &amp;IF('SSP - DoDAM &amp; SPRS Score'!H145&lt;&gt;"", 'SSP - DoDAM &amp; SPRS Score'!H145, 'SSP - DoDAM &amp; SPRS Score'!I145))</f>
        <v>3.4.1 - Establish and maintain baseline configurations and inventories of organizational systems (including hardware, software, firmware, and documentation) throughout the respective system development life cycles.</v>
      </c>
      <c r="B145" s="346"/>
      <c r="C145" s="346"/>
      <c r="D145" s="346"/>
      <c r="E145" s="347"/>
    </row>
    <row r="146" spans="1:5" ht="15" x14ac:dyDescent="0.15">
      <c r="A146" s="345" t="str">
        <f>IF('SSP - DoDAM &amp; SPRS Score'!L146&lt;&gt;"Fully Addressed", 'SSP - DoDAM &amp; SPRS Score'!B146&amp; " - " &amp;IF('SSP - DoDAM &amp; SPRS Score'!H146&lt;&gt;"", 'SSP - DoDAM &amp; SPRS Score'!H146, 'SSP - DoDAM &amp; SPRS Score'!I146))</f>
        <v xml:space="preserve">3.4.1[a] - a baseline configuration is established.  </v>
      </c>
      <c r="B146" s="346"/>
      <c r="C146" s="346"/>
      <c r="D146" s="346"/>
      <c r="E146" s="347"/>
    </row>
    <row r="147" spans="1:5" ht="15" x14ac:dyDescent="0.15">
      <c r="A147" s="345" t="str">
        <f>IF('SSP - DoDAM &amp; SPRS Score'!L147&lt;&gt;"Fully Addressed", 'SSP - DoDAM &amp; SPRS Score'!B147&amp; " - " &amp;IF('SSP - DoDAM &amp; SPRS Score'!H147&lt;&gt;"", 'SSP - DoDAM &amp; SPRS Score'!H147, 'SSP - DoDAM &amp; SPRS Score'!I147))</f>
        <v>3.4.1[b] - the baseline configuration includes hardware, software, firmware, and documentation.</v>
      </c>
      <c r="B147" s="346"/>
      <c r="C147" s="346"/>
      <c r="D147" s="346"/>
      <c r="E147" s="347"/>
    </row>
    <row r="148" spans="1:5" ht="30" x14ac:dyDescent="0.15">
      <c r="A148" s="345" t="str">
        <f>IF('SSP - DoDAM &amp; SPRS Score'!L148&lt;&gt;"Fully Addressed", 'SSP - DoDAM &amp; SPRS Score'!B148&amp; " - " &amp;IF('SSP - DoDAM &amp; SPRS Score'!H148&lt;&gt;"", 'SSP - DoDAM &amp; SPRS Score'!H148, 'SSP - DoDAM &amp; SPRS Score'!I148))</f>
        <v>3.4.1[c] - the baseline configuration is maintained (reviewed and updated) throughout the system development life cycle.</v>
      </c>
      <c r="B148" s="346"/>
      <c r="C148" s="346"/>
      <c r="D148" s="346"/>
      <c r="E148" s="347"/>
    </row>
    <row r="149" spans="1:5" ht="15" x14ac:dyDescent="0.15">
      <c r="A149" s="345" t="str">
        <f>IF('SSP - DoDAM &amp; SPRS Score'!L149&lt;&gt;"Fully Addressed", 'SSP - DoDAM &amp; SPRS Score'!B149&amp; " - " &amp;IF('SSP - DoDAM &amp; SPRS Score'!H149&lt;&gt;"", 'SSP - DoDAM &amp; SPRS Score'!H149, 'SSP - DoDAM &amp; SPRS Score'!I149))</f>
        <v xml:space="preserve">3.4.1[d] - a system inventory is established.  </v>
      </c>
      <c r="B149" s="346"/>
      <c r="C149" s="346"/>
      <c r="D149" s="346"/>
      <c r="E149" s="347"/>
    </row>
    <row r="150" spans="1:5" ht="15" x14ac:dyDescent="0.15">
      <c r="A150" s="345" t="str">
        <f>IF('SSP - DoDAM &amp; SPRS Score'!L150&lt;&gt;"Fully Addressed", 'SSP - DoDAM &amp; SPRS Score'!B150&amp; " - " &amp;IF('SSP - DoDAM &amp; SPRS Score'!H150&lt;&gt;"", 'SSP - DoDAM &amp; SPRS Score'!H150, 'SSP - DoDAM &amp; SPRS Score'!I150))</f>
        <v>3.4.1[e] - the system inventory includes hardware, software, firmware, and documentation.</v>
      </c>
      <c r="B150" s="346"/>
      <c r="C150" s="346"/>
      <c r="D150" s="346"/>
      <c r="E150" s="347"/>
    </row>
    <row r="151" spans="1:5" ht="15" x14ac:dyDescent="0.15">
      <c r="A151" s="345" t="str">
        <f>IF('SSP - DoDAM &amp; SPRS Score'!L151&lt;&gt;"Fully Addressed", 'SSP - DoDAM &amp; SPRS Score'!B151&amp; " - " &amp;IF('SSP - DoDAM &amp; SPRS Score'!H151&lt;&gt;"", 'SSP - DoDAM &amp; SPRS Score'!H151, 'SSP - DoDAM &amp; SPRS Score'!I151))</f>
        <v>3.4.1[f] - the inventory is maintained (reviewed and updated) throughout the system development life cycle.</v>
      </c>
      <c r="B151" s="346"/>
      <c r="C151" s="346"/>
      <c r="D151" s="346"/>
      <c r="E151" s="347"/>
    </row>
    <row r="152" spans="1:5" ht="30" x14ac:dyDescent="0.15">
      <c r="A152" s="345" t="str">
        <f>IF('SSP - DoDAM &amp; SPRS Score'!L152&lt;&gt;"Fully Addressed", 'SSP - DoDAM &amp; SPRS Score'!B152&amp; " - " &amp;IF('SSP - DoDAM &amp; SPRS Score'!H152&lt;&gt;"", 'SSP - DoDAM &amp; SPRS Score'!H152, 'SSP - DoDAM &amp; SPRS Score'!I152))</f>
        <v>3.4.2 - Establish and enforce security configuration settings for information technology products employed in organizational systems.</v>
      </c>
      <c r="B152" s="346"/>
      <c r="C152" s="346"/>
      <c r="D152" s="346"/>
      <c r="E152" s="347"/>
    </row>
    <row r="153" spans="1:5" ht="30" x14ac:dyDescent="0.15">
      <c r="A153" s="345" t="str">
        <f>IF('SSP - DoDAM &amp; SPRS Score'!L153&lt;&gt;"Fully Addressed", 'SSP - DoDAM &amp; SPRS Score'!B153&amp; " - " &amp;IF('SSP - DoDAM &amp; SPRS Score'!H153&lt;&gt;"", 'SSP - DoDAM &amp; SPRS Score'!H153, 'SSP - DoDAM &amp; SPRS Score'!I153))</f>
        <v>3.4.2[a] - security configuration settings for information technology products employed in the system are established and included in the baseline configuration.</v>
      </c>
      <c r="B153" s="346"/>
      <c r="C153" s="346"/>
      <c r="D153" s="346"/>
      <c r="E153" s="347"/>
    </row>
    <row r="154" spans="1:5" ht="15" x14ac:dyDescent="0.15">
      <c r="A154" s="345" t="str">
        <f>IF('SSP - DoDAM &amp; SPRS Score'!L154&lt;&gt;"Fully Addressed", 'SSP - DoDAM &amp; SPRS Score'!B154&amp; " - " &amp;IF('SSP - DoDAM &amp; SPRS Score'!H154&lt;&gt;"", 'SSP - DoDAM &amp; SPRS Score'!H154, 'SSP - DoDAM &amp; SPRS Score'!I154))</f>
        <v>3.4.2[b] - security configuration settings for information technology products employed in the system are enforced.</v>
      </c>
      <c r="B154" s="346"/>
      <c r="C154" s="346"/>
      <c r="D154" s="346"/>
      <c r="E154" s="347"/>
    </row>
    <row r="155" spans="1:5" ht="15" x14ac:dyDescent="0.15">
      <c r="A155" s="345" t="str">
        <f>IF('SSP - DoDAM &amp; SPRS Score'!L155&lt;&gt;"Fully Addressed", 'SSP - DoDAM &amp; SPRS Score'!B155&amp; " - " &amp;IF('SSP - DoDAM &amp; SPRS Score'!H155&lt;&gt;"", 'SSP - DoDAM &amp; SPRS Score'!H155, 'SSP - DoDAM &amp; SPRS Score'!I155))</f>
        <v>3.4.3 - Track, review, approve or disapprove, and log changes to organizational systems.</v>
      </c>
      <c r="B155" s="346"/>
      <c r="C155" s="346"/>
      <c r="D155" s="346"/>
      <c r="E155" s="347"/>
    </row>
    <row r="156" spans="1:5" ht="15" x14ac:dyDescent="0.15">
      <c r="A156" s="345" t="str">
        <f>IF('SSP - DoDAM &amp; SPRS Score'!L156&lt;&gt;"Fully Addressed", 'SSP - DoDAM &amp; SPRS Score'!B156&amp; " - " &amp;IF('SSP - DoDAM &amp; SPRS Score'!H156&lt;&gt;"", 'SSP - DoDAM &amp; SPRS Score'!H156, 'SSP - DoDAM &amp; SPRS Score'!I156))</f>
        <v>3.4.3[a] - changes to the system are tracked.</v>
      </c>
      <c r="B156" s="346"/>
      <c r="C156" s="346"/>
      <c r="D156" s="346"/>
      <c r="E156" s="347"/>
    </row>
    <row r="157" spans="1:5" ht="15" x14ac:dyDescent="0.15">
      <c r="A157" s="345" t="str">
        <f>IF('SSP - DoDAM &amp; SPRS Score'!L157&lt;&gt;"Fully Addressed", 'SSP - DoDAM &amp; SPRS Score'!B157&amp; " - " &amp;IF('SSP - DoDAM &amp; SPRS Score'!H157&lt;&gt;"", 'SSP - DoDAM &amp; SPRS Score'!H157, 'SSP - DoDAM &amp; SPRS Score'!I157))</f>
        <v>3.4.3[b] - changes to the system are reviewed.</v>
      </c>
      <c r="B157" s="346"/>
      <c r="C157" s="346"/>
      <c r="D157" s="346"/>
      <c r="E157" s="347"/>
    </row>
    <row r="158" spans="1:5" ht="15" x14ac:dyDescent="0.15">
      <c r="A158" s="345" t="str">
        <f>IF('SSP - DoDAM &amp; SPRS Score'!L158&lt;&gt;"Fully Addressed", 'SSP - DoDAM &amp; SPRS Score'!B158&amp; " - " &amp;IF('SSP - DoDAM &amp; SPRS Score'!H158&lt;&gt;"", 'SSP - DoDAM &amp; SPRS Score'!H158, 'SSP - DoDAM &amp; SPRS Score'!I158))</f>
        <v>3.4.3[c] - changes to the system are approved or disapproved.</v>
      </c>
      <c r="B158" s="346"/>
      <c r="C158" s="346"/>
      <c r="D158" s="346"/>
      <c r="E158" s="347"/>
    </row>
    <row r="159" spans="1:5" ht="15" x14ac:dyDescent="0.15">
      <c r="A159" s="345" t="str">
        <f>IF('SSP - DoDAM &amp; SPRS Score'!L159&lt;&gt;"Fully Addressed", 'SSP - DoDAM &amp; SPRS Score'!B159&amp; " - " &amp;IF('SSP - DoDAM &amp; SPRS Score'!H159&lt;&gt;"", 'SSP - DoDAM &amp; SPRS Score'!H159, 'SSP - DoDAM &amp; SPRS Score'!I159))</f>
        <v>3.4.3[d] - changes to the system are logged.</v>
      </c>
      <c r="B159" s="346"/>
      <c r="C159" s="346"/>
      <c r="D159" s="346"/>
      <c r="E159" s="347"/>
    </row>
    <row r="160" spans="1:5" ht="15" x14ac:dyDescent="0.15">
      <c r="A160" s="345" t="str">
        <f>IF('SSP - DoDAM &amp; SPRS Score'!L160&lt;&gt;"Fully Addressed", 'SSP - DoDAM &amp; SPRS Score'!B160&amp; " - " &amp;IF('SSP - DoDAM &amp; SPRS Score'!H160&lt;&gt;"", 'SSP - DoDAM &amp; SPRS Score'!H160, 'SSP - DoDAM &amp; SPRS Score'!I160))</f>
        <v>3.4.4 - Analyze the security impact of changes prior to implementation.</v>
      </c>
      <c r="B160" s="346"/>
      <c r="C160" s="346"/>
      <c r="D160" s="346"/>
      <c r="E160" s="347"/>
    </row>
    <row r="161" spans="1:5" ht="30" x14ac:dyDescent="0.15">
      <c r="A161" s="345" t="str">
        <f>IF('SSP - DoDAM &amp; SPRS Score'!L161&lt;&gt;"Fully Addressed", 'SSP - DoDAM &amp; SPRS Score'!B161&amp; " - " &amp;IF('SSP - DoDAM &amp; SPRS Score'!H161&lt;&gt;"", 'SSP - DoDAM &amp; SPRS Score'!H161, 'SSP - DoDAM &amp; SPRS Score'!I161))</f>
        <v>3.4.5 - Define, document, approve, and enforce physical and logical access restrictions associated with changes to organizational systems.</v>
      </c>
      <c r="B161" s="346"/>
      <c r="C161" s="346"/>
      <c r="D161" s="346"/>
      <c r="E161" s="347"/>
    </row>
    <row r="162" spans="1:5" ht="15" x14ac:dyDescent="0.15">
      <c r="A162" s="345" t="str">
        <f>IF('SSP - DoDAM &amp; SPRS Score'!L162&lt;&gt;"Fully Addressed", 'SSP - DoDAM &amp; SPRS Score'!B162&amp; " - " &amp;IF('SSP - DoDAM &amp; SPRS Score'!H162&lt;&gt;"", 'SSP - DoDAM &amp; SPRS Score'!H162, 'SSP - DoDAM &amp; SPRS Score'!I162))</f>
        <v>3.4.5[a] - physical access restrictions associated with changes to the system are defined.</v>
      </c>
      <c r="B162" s="346"/>
      <c r="C162" s="346"/>
      <c r="D162" s="346"/>
      <c r="E162" s="347"/>
    </row>
    <row r="163" spans="1:5" ht="15" x14ac:dyDescent="0.15">
      <c r="A163" s="345" t="str">
        <f>IF('SSP - DoDAM &amp; SPRS Score'!L163&lt;&gt;"Fully Addressed", 'SSP - DoDAM &amp; SPRS Score'!B163&amp; " - " &amp;IF('SSP - DoDAM &amp; SPRS Score'!H163&lt;&gt;"", 'SSP - DoDAM &amp; SPRS Score'!H163, 'SSP - DoDAM &amp; SPRS Score'!I163))</f>
        <v>3.4.5[b] - physical access restrictions associated with changes to the system are documented.</v>
      </c>
      <c r="B163" s="346"/>
      <c r="C163" s="346"/>
      <c r="D163" s="346"/>
      <c r="E163" s="347"/>
    </row>
    <row r="164" spans="1:5" ht="15" x14ac:dyDescent="0.15">
      <c r="A164" s="345" t="str">
        <f>IF('SSP - DoDAM &amp; SPRS Score'!L164&lt;&gt;"Fully Addressed", 'SSP - DoDAM &amp; SPRS Score'!B164&amp; " - " &amp;IF('SSP - DoDAM &amp; SPRS Score'!H164&lt;&gt;"", 'SSP - DoDAM &amp; SPRS Score'!H164, 'SSP - DoDAM &amp; SPRS Score'!I164))</f>
        <v>3.4.5[c] - physical access restrictions associated with changes to the system are approved.</v>
      </c>
      <c r="B164" s="346"/>
      <c r="C164" s="346"/>
      <c r="D164" s="346"/>
      <c r="E164" s="347"/>
    </row>
    <row r="165" spans="1:5" ht="15" x14ac:dyDescent="0.15">
      <c r="A165" s="345" t="str">
        <f>IF('SSP - DoDAM &amp; SPRS Score'!L165&lt;&gt;"Fully Addressed", 'SSP - DoDAM &amp; SPRS Score'!B165&amp; " - " &amp;IF('SSP - DoDAM &amp; SPRS Score'!H165&lt;&gt;"", 'SSP - DoDAM &amp; SPRS Score'!H165, 'SSP - DoDAM &amp; SPRS Score'!I165))</f>
        <v>3.4.5[d] - physical access restrictions associated with changes to the system are enforced.</v>
      </c>
      <c r="B165" s="346"/>
      <c r="C165" s="346"/>
      <c r="D165" s="346"/>
      <c r="E165" s="347"/>
    </row>
    <row r="166" spans="1:5" ht="15" x14ac:dyDescent="0.15">
      <c r="A166" s="345" t="str">
        <f>IF('SSP - DoDAM &amp; SPRS Score'!L166&lt;&gt;"Fully Addressed", 'SSP - DoDAM &amp; SPRS Score'!B166&amp; " - " &amp;IF('SSP - DoDAM &amp; SPRS Score'!H166&lt;&gt;"", 'SSP - DoDAM &amp; SPRS Score'!H166, 'SSP - DoDAM &amp; SPRS Score'!I166))</f>
        <v>3.4.5[e] - logical access restrictions associated with changes to the system are defined.</v>
      </c>
      <c r="B166" s="346"/>
      <c r="C166" s="346"/>
      <c r="D166" s="346"/>
      <c r="E166" s="347"/>
    </row>
    <row r="167" spans="1:5" ht="15" x14ac:dyDescent="0.15">
      <c r="A167" s="345" t="str">
        <f>IF('SSP - DoDAM &amp; SPRS Score'!L167&lt;&gt;"Fully Addressed", 'SSP - DoDAM &amp; SPRS Score'!B167&amp; " - " &amp;IF('SSP - DoDAM &amp; SPRS Score'!H167&lt;&gt;"", 'SSP - DoDAM &amp; SPRS Score'!H167, 'SSP - DoDAM &amp; SPRS Score'!I167))</f>
        <v>3.4.5[f] - logical access restrictions associated with changes to the system are documented.</v>
      </c>
      <c r="B167" s="346"/>
      <c r="C167" s="346"/>
      <c r="D167" s="346"/>
      <c r="E167" s="347"/>
    </row>
    <row r="168" spans="1:5" ht="15" x14ac:dyDescent="0.15">
      <c r="A168" s="345" t="str">
        <f>IF('SSP - DoDAM &amp; SPRS Score'!L168&lt;&gt;"Fully Addressed", 'SSP - DoDAM &amp; SPRS Score'!B168&amp; " - " &amp;IF('SSP - DoDAM &amp; SPRS Score'!H168&lt;&gt;"", 'SSP - DoDAM &amp; SPRS Score'!H168, 'SSP - DoDAM &amp; SPRS Score'!I168))</f>
        <v>3.4.5[g] - logical access restrictions associated with changes to the system are approved.</v>
      </c>
      <c r="B168" s="346"/>
      <c r="C168" s="346"/>
      <c r="D168" s="346"/>
      <c r="E168" s="347"/>
    </row>
    <row r="169" spans="1:5" ht="15" x14ac:dyDescent="0.15">
      <c r="A169" s="345" t="str">
        <f>IF('SSP - DoDAM &amp; SPRS Score'!L169&lt;&gt;"Fully Addressed", 'SSP - DoDAM &amp; SPRS Score'!B169&amp; " - " &amp;IF('SSP - DoDAM &amp; SPRS Score'!H169&lt;&gt;"", 'SSP - DoDAM &amp; SPRS Score'!H169, 'SSP - DoDAM &amp; SPRS Score'!I169))</f>
        <v>3.4.5[h] - logical access restrictions associated with changes to the system are enforced.</v>
      </c>
      <c r="B169" s="346"/>
      <c r="C169" s="346"/>
      <c r="D169" s="346"/>
      <c r="E169" s="347"/>
    </row>
    <row r="170" spans="1:5" ht="30" x14ac:dyDescent="0.15">
      <c r="A170" s="345" t="str">
        <f>IF('SSP - DoDAM &amp; SPRS Score'!L170&lt;&gt;"Fully Addressed", 'SSP - DoDAM &amp; SPRS Score'!B170&amp; " - " &amp;IF('SSP - DoDAM &amp; SPRS Score'!H170&lt;&gt;"", 'SSP - DoDAM &amp; SPRS Score'!H170, 'SSP - DoDAM &amp; SPRS Score'!I170))</f>
        <v>3.4.6 - Employ the principle of least functionality by configuring organizational systems to provide only essential capabilities.</v>
      </c>
      <c r="B170" s="346"/>
      <c r="C170" s="346"/>
      <c r="D170" s="346"/>
      <c r="E170" s="347"/>
    </row>
    <row r="171" spans="1:5" ht="15" x14ac:dyDescent="0.15">
      <c r="A171" s="345" t="str">
        <f>IF('SSP - DoDAM &amp; SPRS Score'!L171&lt;&gt;"Fully Addressed", 'SSP - DoDAM &amp; SPRS Score'!B171&amp; " - " &amp;IF('SSP - DoDAM &amp; SPRS Score'!H171&lt;&gt;"", 'SSP - DoDAM &amp; SPRS Score'!H171, 'SSP - DoDAM &amp; SPRS Score'!I171))</f>
        <v>3.4.6[a] - essential system capabilities are defined based on the principle of least functionality.</v>
      </c>
      <c r="B171" s="346"/>
      <c r="C171" s="346"/>
      <c r="D171" s="346"/>
      <c r="E171" s="347"/>
    </row>
    <row r="172" spans="1:5" ht="15" x14ac:dyDescent="0.15">
      <c r="A172" s="345" t="str">
        <f>IF('SSP - DoDAM &amp; SPRS Score'!L172&lt;&gt;"Fully Addressed", 'SSP - DoDAM &amp; SPRS Score'!B172&amp; " - " &amp;IF('SSP - DoDAM &amp; SPRS Score'!H172&lt;&gt;"", 'SSP - DoDAM &amp; SPRS Score'!H172, 'SSP - DoDAM &amp; SPRS Score'!I172))</f>
        <v>3.4.6[b] - the system is configured to provide only the defined essential capabilities.</v>
      </c>
      <c r="B172" s="346"/>
      <c r="C172" s="346"/>
      <c r="D172" s="346"/>
      <c r="E172" s="347"/>
    </row>
    <row r="173" spans="1:5" ht="15" x14ac:dyDescent="0.15">
      <c r="A173" s="345" t="str">
        <f>IF('SSP - DoDAM &amp; SPRS Score'!L173&lt;&gt;"Fully Addressed", 'SSP - DoDAM &amp; SPRS Score'!B173&amp; " - " &amp;IF('SSP - DoDAM &amp; SPRS Score'!H173&lt;&gt;"", 'SSP - DoDAM &amp; SPRS Score'!H173, 'SSP - DoDAM &amp; SPRS Score'!I173))</f>
        <v>3.4.7 - Restrict, disable, or prevent the use of nonessential programs, functions, ports, protocols, and services.</v>
      </c>
      <c r="B173" s="346"/>
      <c r="C173" s="346"/>
      <c r="D173" s="346"/>
      <c r="E173" s="347"/>
    </row>
    <row r="174" spans="1:5" ht="15" x14ac:dyDescent="0.15">
      <c r="A174" s="345" t="str">
        <f>IF('SSP - DoDAM &amp; SPRS Score'!L174&lt;&gt;"Fully Addressed", 'SSP - DoDAM &amp; SPRS Score'!B174&amp; " - " &amp;IF('SSP - DoDAM &amp; SPRS Score'!H174&lt;&gt;"", 'SSP - DoDAM &amp; SPRS Score'!H174, 'SSP - DoDAM &amp; SPRS Score'!I174))</f>
        <v>3.4.7[a] - essential programs are defined.</v>
      </c>
      <c r="B174" s="346"/>
      <c r="C174" s="346"/>
      <c r="D174" s="346"/>
      <c r="E174" s="347"/>
    </row>
    <row r="175" spans="1:5" ht="15" x14ac:dyDescent="0.15">
      <c r="A175" s="345" t="str">
        <f>IF('SSP - DoDAM &amp; SPRS Score'!L175&lt;&gt;"Fully Addressed", 'SSP - DoDAM &amp; SPRS Score'!B175&amp; " - " &amp;IF('SSP - DoDAM &amp; SPRS Score'!H175&lt;&gt;"", 'SSP - DoDAM &amp; SPRS Score'!H175, 'SSP - DoDAM &amp; SPRS Score'!I175))</f>
        <v>3.4.7[b] - the use of nonessential programs is defined.</v>
      </c>
      <c r="B175" s="346"/>
      <c r="C175" s="346"/>
      <c r="D175" s="346"/>
      <c r="E175" s="347"/>
    </row>
    <row r="176" spans="1:5" ht="15" x14ac:dyDescent="0.15">
      <c r="A176" s="345" t="str">
        <f>IF('SSP - DoDAM &amp; SPRS Score'!L176&lt;&gt;"Fully Addressed", 'SSP - DoDAM &amp; SPRS Score'!B176&amp; " - " &amp;IF('SSP - DoDAM &amp; SPRS Score'!H176&lt;&gt;"", 'SSP - DoDAM &amp; SPRS Score'!H176, 'SSP - DoDAM &amp; SPRS Score'!I176))</f>
        <v xml:space="preserve">3.4.7[c] - the use of nonessential programs is restricted, disabled, or prevented as defined. </v>
      </c>
      <c r="B176" s="346"/>
      <c r="C176" s="346"/>
      <c r="D176" s="346"/>
      <c r="E176" s="347"/>
    </row>
    <row r="177" spans="1:5" ht="15" x14ac:dyDescent="0.15">
      <c r="A177" s="345" t="str">
        <f>IF('SSP - DoDAM &amp; SPRS Score'!L177&lt;&gt;"Fully Addressed", 'SSP - DoDAM &amp; SPRS Score'!B177&amp; " - " &amp;IF('SSP - DoDAM &amp; SPRS Score'!H177&lt;&gt;"", 'SSP - DoDAM &amp; SPRS Score'!H177, 'SSP - DoDAM &amp; SPRS Score'!I177))</f>
        <v>3.4.7[d] - essential functions are defined.</v>
      </c>
      <c r="B177" s="346"/>
      <c r="C177" s="346"/>
      <c r="D177" s="346"/>
      <c r="E177" s="347"/>
    </row>
    <row r="178" spans="1:5" ht="15" x14ac:dyDescent="0.15">
      <c r="A178" s="345" t="str">
        <f>IF('SSP - DoDAM &amp; SPRS Score'!L178&lt;&gt;"Fully Addressed", 'SSP - DoDAM &amp; SPRS Score'!B178&amp; " - " &amp;IF('SSP - DoDAM &amp; SPRS Score'!H178&lt;&gt;"", 'SSP - DoDAM &amp; SPRS Score'!H178, 'SSP - DoDAM &amp; SPRS Score'!I178))</f>
        <v>3.4.7[e] - the use of nonessential functions is defined.</v>
      </c>
      <c r="B178" s="346"/>
      <c r="C178" s="346"/>
      <c r="D178" s="346"/>
      <c r="E178" s="347"/>
    </row>
    <row r="179" spans="1:5" ht="15" x14ac:dyDescent="0.15">
      <c r="A179" s="345" t="str">
        <f>IF('SSP - DoDAM &amp; SPRS Score'!L179&lt;&gt;"Fully Addressed", 'SSP - DoDAM &amp; SPRS Score'!B179&amp; " - " &amp;IF('SSP - DoDAM &amp; SPRS Score'!H179&lt;&gt;"", 'SSP - DoDAM &amp; SPRS Score'!H179, 'SSP - DoDAM &amp; SPRS Score'!I179))</f>
        <v xml:space="preserve">3.4.7[f] - the use of nonessential functions is restricted, disabled, or prevented as defined. </v>
      </c>
      <c r="B179" s="346"/>
      <c r="C179" s="346"/>
      <c r="D179" s="346"/>
      <c r="E179" s="347"/>
    </row>
    <row r="180" spans="1:5" ht="15" x14ac:dyDescent="0.15">
      <c r="A180" s="345" t="str">
        <f>IF('SSP - DoDAM &amp; SPRS Score'!L180&lt;&gt;"Fully Addressed", 'SSP - DoDAM &amp; SPRS Score'!B180&amp; " - " &amp;IF('SSP - DoDAM &amp; SPRS Score'!H180&lt;&gt;"", 'SSP - DoDAM &amp; SPRS Score'!H180, 'SSP - DoDAM &amp; SPRS Score'!I180))</f>
        <v>3.4.7[g] - essential ports are defined.</v>
      </c>
      <c r="B180" s="346"/>
      <c r="C180" s="346"/>
      <c r="D180" s="346"/>
      <c r="E180" s="347"/>
    </row>
    <row r="181" spans="1:5" ht="15" x14ac:dyDescent="0.15">
      <c r="A181" s="345" t="str">
        <f>IF('SSP - DoDAM &amp; SPRS Score'!L181&lt;&gt;"Fully Addressed", 'SSP - DoDAM &amp; SPRS Score'!B181&amp; " - " &amp;IF('SSP - DoDAM &amp; SPRS Score'!H181&lt;&gt;"", 'SSP - DoDAM &amp; SPRS Score'!H181, 'SSP - DoDAM &amp; SPRS Score'!I181))</f>
        <v>3.4.7[h] - the use of nonessential ports is defined.</v>
      </c>
      <c r="B181" s="346"/>
      <c r="C181" s="346"/>
      <c r="D181" s="346"/>
      <c r="E181" s="347"/>
    </row>
    <row r="182" spans="1:5" ht="15" x14ac:dyDescent="0.15">
      <c r="A182" s="345" t="str">
        <f>IF('SSP - DoDAM &amp; SPRS Score'!L182&lt;&gt;"Fully Addressed", 'SSP - DoDAM &amp; SPRS Score'!B182&amp; " - " &amp;IF('SSP - DoDAM &amp; SPRS Score'!H182&lt;&gt;"", 'SSP - DoDAM &amp; SPRS Score'!H182, 'SSP - DoDAM &amp; SPRS Score'!I182))</f>
        <v xml:space="preserve">3.4.7[i] - the use of nonessential ports is restricted, disabled, or prevented as defined. </v>
      </c>
      <c r="B182" s="346"/>
      <c r="C182" s="346"/>
      <c r="D182" s="346"/>
      <c r="E182" s="347"/>
    </row>
    <row r="183" spans="1:5" ht="15" x14ac:dyDescent="0.15">
      <c r="A183" s="345" t="str">
        <f>IF('SSP - DoDAM &amp; SPRS Score'!L183&lt;&gt;"Fully Addressed", 'SSP - DoDAM &amp; SPRS Score'!B183&amp; " - " &amp;IF('SSP - DoDAM &amp; SPRS Score'!H183&lt;&gt;"", 'SSP - DoDAM &amp; SPRS Score'!H183, 'SSP - DoDAM &amp; SPRS Score'!I183))</f>
        <v>3.4.7[j] - essential protocols are defined.</v>
      </c>
      <c r="B183" s="346"/>
      <c r="C183" s="346"/>
      <c r="D183" s="346"/>
      <c r="E183" s="347"/>
    </row>
    <row r="184" spans="1:5" ht="15" x14ac:dyDescent="0.15">
      <c r="A184" s="345" t="str">
        <f>IF('SSP - DoDAM &amp; SPRS Score'!L184&lt;&gt;"Fully Addressed", 'SSP - DoDAM &amp; SPRS Score'!B184&amp; " - " &amp;IF('SSP - DoDAM &amp; SPRS Score'!H184&lt;&gt;"", 'SSP - DoDAM &amp; SPRS Score'!H184, 'SSP - DoDAM &amp; SPRS Score'!I184))</f>
        <v>3.4.7[k] - the use of nonessential protocols is defined.</v>
      </c>
      <c r="B184" s="346"/>
      <c r="C184" s="346"/>
      <c r="D184" s="346"/>
      <c r="E184" s="347"/>
    </row>
    <row r="185" spans="1:5" ht="15" x14ac:dyDescent="0.15">
      <c r="A185" s="345" t="str">
        <f>IF('SSP - DoDAM &amp; SPRS Score'!L185&lt;&gt;"Fully Addressed", 'SSP - DoDAM &amp; SPRS Score'!B185&amp; " - " &amp;IF('SSP - DoDAM &amp; SPRS Score'!H185&lt;&gt;"", 'SSP - DoDAM &amp; SPRS Score'!H185, 'SSP - DoDAM &amp; SPRS Score'!I185))</f>
        <v xml:space="preserve">3.4.7[l] - the use of nonessential protocols is restricted, disabled, or prevented as defined. </v>
      </c>
      <c r="B185" s="346"/>
      <c r="C185" s="346"/>
      <c r="D185" s="346"/>
      <c r="E185" s="347"/>
    </row>
    <row r="186" spans="1:5" ht="15" x14ac:dyDescent="0.15">
      <c r="A186" s="345" t="str">
        <f>IF('SSP - DoDAM &amp; SPRS Score'!L186&lt;&gt;"Fully Addressed", 'SSP - DoDAM &amp; SPRS Score'!B186&amp; " - " &amp;IF('SSP - DoDAM &amp; SPRS Score'!H186&lt;&gt;"", 'SSP - DoDAM &amp; SPRS Score'!H186, 'SSP - DoDAM &amp; SPRS Score'!I186))</f>
        <v>3.4.7[m] - essential services are defined.</v>
      </c>
      <c r="B186" s="346"/>
      <c r="C186" s="346"/>
      <c r="D186" s="346"/>
      <c r="E186" s="347"/>
    </row>
    <row r="187" spans="1:5" ht="15" x14ac:dyDescent="0.15">
      <c r="A187" s="345" t="str">
        <f>IF('SSP - DoDAM &amp; SPRS Score'!L187&lt;&gt;"Fully Addressed", 'SSP - DoDAM &amp; SPRS Score'!B187&amp; " - " &amp;IF('SSP - DoDAM &amp; SPRS Score'!H187&lt;&gt;"", 'SSP - DoDAM &amp; SPRS Score'!H187, 'SSP - DoDAM &amp; SPRS Score'!I187))</f>
        <v>3.4.7[n] - the use of nonessential services is defined.</v>
      </c>
      <c r="B187" s="346"/>
      <c r="C187" s="346"/>
      <c r="D187" s="346"/>
      <c r="E187" s="347"/>
    </row>
    <row r="188" spans="1:5" ht="15" x14ac:dyDescent="0.15">
      <c r="A188" s="345" t="str">
        <f>IF('SSP - DoDAM &amp; SPRS Score'!L188&lt;&gt;"Fully Addressed", 'SSP - DoDAM &amp; SPRS Score'!B188&amp; " - " &amp;IF('SSP - DoDAM &amp; SPRS Score'!H188&lt;&gt;"", 'SSP - DoDAM &amp; SPRS Score'!H188, 'SSP - DoDAM &amp; SPRS Score'!I188))</f>
        <v xml:space="preserve">3.4.7[o] - the use of nonessential services is restricted, disabled, or prevented as defined. </v>
      </c>
      <c r="B188" s="346"/>
      <c r="C188" s="346"/>
      <c r="D188" s="346"/>
      <c r="E188" s="347"/>
    </row>
    <row r="189" spans="1:5" ht="30" x14ac:dyDescent="0.15">
      <c r="A189" s="345" t="str">
        <f>IF('SSP - DoDAM &amp; SPRS Score'!L189&lt;&gt;"Fully Addressed", 'SSP - DoDAM &amp; SPRS Score'!B189&amp; " - " &amp;IF('SSP - DoDAM &amp; SPRS Score'!H189&lt;&gt;"", 'SSP - DoDAM &amp; SPRS Score'!H189, 'SSP - DoDAM &amp; SPRS Score'!I189))</f>
        <v>3.4.8 - Apply deny-by-exception (blacklisting) policy to prevent the use of unauthorized software or deny-all, permit-by-exception (whitelisting) policy to allow the execution of authorized software.</v>
      </c>
      <c r="B189" s="346"/>
      <c r="C189" s="346"/>
      <c r="D189" s="346"/>
      <c r="E189" s="347"/>
    </row>
    <row r="190" spans="1:5" ht="15" x14ac:dyDescent="0.15">
      <c r="A190" s="345" t="str">
        <f>IF('SSP - DoDAM &amp; SPRS Score'!L190&lt;&gt;"Fully Addressed", 'SSP - DoDAM &amp; SPRS Score'!B190&amp; " - " &amp;IF('SSP - DoDAM &amp; SPRS Score'!H190&lt;&gt;"", 'SSP - DoDAM &amp; SPRS Score'!H190, 'SSP - DoDAM &amp; SPRS Score'!I190))</f>
        <v>3.4.8[a] - a policy specifying whether whitelisting or blacklisting is to be implemented is specified.</v>
      </c>
      <c r="B190" s="346"/>
      <c r="C190" s="346"/>
      <c r="D190" s="346"/>
      <c r="E190" s="347"/>
    </row>
    <row r="191" spans="1:5" ht="15" x14ac:dyDescent="0.15">
      <c r="A191" s="345" t="str">
        <f>IF('SSP - DoDAM &amp; SPRS Score'!L191&lt;&gt;"Fully Addressed", 'SSP - DoDAM &amp; SPRS Score'!B191&amp; " - " &amp;IF('SSP - DoDAM &amp; SPRS Score'!H191&lt;&gt;"", 'SSP - DoDAM &amp; SPRS Score'!H191, 'SSP - DoDAM &amp; SPRS Score'!I191))</f>
        <v xml:space="preserve">3.4.8[b] - the software allowed to execute under whitelisting or denied use under blacklisting is specified. </v>
      </c>
      <c r="B191" s="346"/>
      <c r="C191" s="346"/>
      <c r="D191" s="346"/>
      <c r="E191" s="347"/>
    </row>
    <row r="192" spans="1:5" ht="30" x14ac:dyDescent="0.15">
      <c r="A192" s="345" t="str">
        <f>IF('SSP - DoDAM &amp; SPRS Score'!L192&lt;&gt;"Fully Addressed", 'SSP - DoDAM &amp; SPRS Score'!B192&amp; " - " &amp;IF('SSP - DoDAM &amp; SPRS Score'!H192&lt;&gt;"", 'SSP - DoDAM &amp; SPRS Score'!H192, 'SSP - DoDAM &amp; SPRS Score'!I192))</f>
        <v xml:space="preserve">3.4.8[c] - whitelisting to allow the execution of authorized software or blacklisting to prevent the use of unauthorized software is implemented as specified. </v>
      </c>
      <c r="B192" s="346"/>
      <c r="C192" s="346"/>
      <c r="D192" s="346"/>
      <c r="E192" s="347"/>
    </row>
    <row r="193" spans="1:5" ht="15" x14ac:dyDescent="0.15">
      <c r="A193" s="345" t="str">
        <f>IF('SSP - DoDAM &amp; SPRS Score'!L193&lt;&gt;"Fully Addressed", 'SSP - DoDAM &amp; SPRS Score'!B193&amp; " - " &amp;IF('SSP - DoDAM &amp; SPRS Score'!H193&lt;&gt;"", 'SSP - DoDAM &amp; SPRS Score'!H193, 'SSP - DoDAM &amp; SPRS Score'!I193))</f>
        <v>3.4.9 - Control and monitor user-installed software.</v>
      </c>
      <c r="B193" s="346"/>
      <c r="C193" s="346"/>
      <c r="D193" s="346"/>
      <c r="E193" s="347"/>
    </row>
    <row r="194" spans="1:5" ht="15" x14ac:dyDescent="0.15">
      <c r="A194" s="345" t="str">
        <f>IF('SSP - DoDAM &amp; SPRS Score'!L194&lt;&gt;"Fully Addressed", 'SSP - DoDAM &amp; SPRS Score'!B194&amp; " - " &amp;IF('SSP - DoDAM &amp; SPRS Score'!H194&lt;&gt;"", 'SSP - DoDAM &amp; SPRS Score'!H194, 'SSP - DoDAM &amp; SPRS Score'!I194))</f>
        <v>3.4.9[a] - a policy for controlling the installation of software by users is established.</v>
      </c>
      <c r="B194" s="346"/>
      <c r="C194" s="346"/>
      <c r="D194" s="346"/>
      <c r="E194" s="347"/>
    </row>
    <row r="195" spans="1:5" ht="15" x14ac:dyDescent="0.15">
      <c r="A195" s="345" t="str">
        <f>IF('SSP - DoDAM &amp; SPRS Score'!L195&lt;&gt;"Fully Addressed", 'SSP - DoDAM &amp; SPRS Score'!B195&amp; " - " &amp;IF('SSP - DoDAM &amp; SPRS Score'!H195&lt;&gt;"", 'SSP - DoDAM &amp; SPRS Score'!H195, 'SSP - DoDAM &amp; SPRS Score'!I195))</f>
        <v>3.4.9[b] - installation of software by users is controlled based on the established policy.</v>
      </c>
      <c r="B195" s="346"/>
      <c r="C195" s="346"/>
      <c r="D195" s="346"/>
      <c r="E195" s="347"/>
    </row>
    <row r="196" spans="1:5" ht="15" x14ac:dyDescent="0.15">
      <c r="A196" s="345" t="str">
        <f>IF('SSP - DoDAM &amp; SPRS Score'!L196&lt;&gt;"Fully Addressed", 'SSP - DoDAM &amp; SPRS Score'!B196&amp; " - " &amp;IF('SSP - DoDAM &amp; SPRS Score'!H196&lt;&gt;"", 'SSP - DoDAM &amp; SPRS Score'!H196, 'SSP - DoDAM &amp; SPRS Score'!I196))</f>
        <v>3.4.9[c] - installation of software by users is monitored.</v>
      </c>
      <c r="B196" s="346"/>
      <c r="C196" s="346"/>
      <c r="D196" s="346"/>
      <c r="E196" s="347"/>
    </row>
    <row r="197" spans="1:5" ht="15" x14ac:dyDescent="0.15">
      <c r="A197" s="345" t="str">
        <f>IF('SSP - DoDAM &amp; SPRS Score'!L197&lt;&gt;"Fully Addressed", 'SSP - DoDAM &amp; SPRS Score'!B197&amp; " - " &amp;IF('SSP - DoDAM &amp; SPRS Score'!H197&lt;&gt;"", 'SSP - DoDAM &amp; SPRS Score'!H197, 'SSP - DoDAM &amp; SPRS Score'!I197))</f>
        <v>3.5.1 - Identify system users, processes acting on behalf of users, and devices.</v>
      </c>
      <c r="B197" s="346"/>
      <c r="C197" s="346"/>
      <c r="D197" s="346"/>
      <c r="E197" s="347"/>
    </row>
    <row r="198" spans="1:5" ht="15" x14ac:dyDescent="0.15">
      <c r="A198" s="345" t="str">
        <f>IF('SSP - DoDAM &amp; SPRS Score'!L198&lt;&gt;"Fully Addressed", 'SSP - DoDAM &amp; SPRS Score'!B198&amp; " - " &amp;IF('SSP - DoDAM &amp; SPRS Score'!H198&lt;&gt;"", 'SSP - DoDAM &amp; SPRS Score'!H198, 'SSP - DoDAM &amp; SPRS Score'!I198))</f>
        <v>3.5.1[a] - system users are identified.</v>
      </c>
      <c r="B198" s="346"/>
      <c r="C198" s="346"/>
      <c r="D198" s="346"/>
      <c r="E198" s="347"/>
    </row>
    <row r="199" spans="1:5" ht="15" x14ac:dyDescent="0.15">
      <c r="A199" s="345" t="str">
        <f>IF('SSP - DoDAM &amp; SPRS Score'!L199&lt;&gt;"Fully Addressed", 'SSP - DoDAM &amp; SPRS Score'!B199&amp; " - " &amp;IF('SSP - DoDAM &amp; SPRS Score'!H199&lt;&gt;"", 'SSP - DoDAM &amp; SPRS Score'!H199, 'SSP - DoDAM &amp; SPRS Score'!I199))</f>
        <v>3.5.1[b] - processes acting on behalf of users are identified.</v>
      </c>
      <c r="B199" s="346"/>
      <c r="C199" s="346"/>
      <c r="D199" s="346"/>
      <c r="E199" s="347"/>
    </row>
    <row r="200" spans="1:5" ht="15" x14ac:dyDescent="0.15">
      <c r="A200" s="345" t="str">
        <f>IF('SSP - DoDAM &amp; SPRS Score'!L200&lt;&gt;"Fully Addressed", 'SSP - DoDAM &amp; SPRS Score'!B200&amp; " - " &amp;IF('SSP - DoDAM &amp; SPRS Score'!H200&lt;&gt;"", 'SSP - DoDAM &amp; SPRS Score'!H200, 'SSP - DoDAM &amp; SPRS Score'!I200))</f>
        <v xml:space="preserve">3.5.1[c] - devices accessing the system are identified. </v>
      </c>
      <c r="B200" s="346"/>
      <c r="C200" s="346"/>
      <c r="D200" s="346"/>
      <c r="E200" s="347"/>
    </row>
    <row r="201" spans="1:5" ht="30" x14ac:dyDescent="0.15">
      <c r="A201" s="345" t="str">
        <f>IF('SSP - DoDAM &amp; SPRS Score'!L201&lt;&gt;"Fully Addressed", 'SSP - DoDAM &amp; SPRS Score'!B201&amp; " - " &amp;IF('SSP - DoDAM &amp; SPRS Score'!H201&lt;&gt;"", 'SSP - DoDAM &amp; SPRS Score'!H201, 'SSP - DoDAM &amp; SPRS Score'!I201))</f>
        <v>3.5.2 - Authenticate (or verify) the identities of users, processes, or devices, as a prerequisite to allowing access to organizational systems</v>
      </c>
      <c r="B201" s="346"/>
      <c r="C201" s="346"/>
      <c r="D201" s="346"/>
      <c r="E201" s="347"/>
    </row>
    <row r="202" spans="1:5" ht="15" x14ac:dyDescent="0.15">
      <c r="A202" s="345" t="str">
        <f>IF('SSP - DoDAM &amp; SPRS Score'!L202&lt;&gt;"Fully Addressed", 'SSP - DoDAM &amp; SPRS Score'!B202&amp; " - " &amp;IF('SSP - DoDAM &amp; SPRS Score'!H202&lt;&gt;"", 'SSP - DoDAM &amp; SPRS Score'!H202, 'SSP - DoDAM &amp; SPRS Score'!I202))</f>
        <v>3.5.2[a] - the identity of each user is authenticated or verified as a prerequisite to system access.</v>
      </c>
      <c r="B202" s="346"/>
      <c r="C202" s="346"/>
      <c r="D202" s="346"/>
      <c r="E202" s="347"/>
    </row>
    <row r="203" spans="1:5" ht="30" x14ac:dyDescent="0.15">
      <c r="A203" s="345" t="str">
        <f>IF('SSP - DoDAM &amp; SPRS Score'!L203&lt;&gt;"Fully Addressed", 'SSP - DoDAM &amp; SPRS Score'!B203&amp; " - " &amp;IF('SSP - DoDAM &amp; SPRS Score'!H203&lt;&gt;"", 'SSP - DoDAM &amp; SPRS Score'!H203, 'SSP - DoDAM &amp; SPRS Score'!I203))</f>
        <v>3.5.2[b] - the identity of each process acting on behalf of a user is authenticated or verified as a prerequisite to system access.</v>
      </c>
      <c r="B203" s="346"/>
      <c r="C203" s="346"/>
      <c r="D203" s="346"/>
      <c r="E203" s="347"/>
    </row>
    <row r="204" spans="1:5" ht="30" x14ac:dyDescent="0.15">
      <c r="A204" s="345" t="str">
        <f>IF('SSP - DoDAM &amp; SPRS Score'!L204&lt;&gt;"Fully Addressed", 'SSP - DoDAM &amp; SPRS Score'!B204&amp; " - " &amp;IF('SSP - DoDAM &amp; SPRS Score'!H204&lt;&gt;"", 'SSP - DoDAM &amp; SPRS Score'!H204, 'SSP - DoDAM &amp; SPRS Score'!I204))</f>
        <v>3.5.2[c] - the identity of each device accessing or connecting to the system is authenticated or verified as a prerequisite to system access.</v>
      </c>
      <c r="B204" s="346"/>
      <c r="C204" s="346"/>
      <c r="D204" s="346"/>
      <c r="E204" s="347"/>
    </row>
    <row r="205" spans="1:5" ht="30" x14ac:dyDescent="0.15">
      <c r="A205" s="345" t="str">
        <f>IF('SSP - DoDAM &amp; SPRS Score'!L205&lt;&gt;"Fully Addressed", 'SSP - DoDAM &amp; SPRS Score'!B205&amp; " - " &amp;IF('SSP - DoDAM &amp; SPRS Score'!H205&lt;&gt;"", 'SSP - DoDAM &amp; SPRS Score'!H205, 'SSP - DoDAM &amp; SPRS Score'!I205))</f>
        <v>3.5.3 - Use multifactor authentication for local and network access to privileged accounts and for network access to non-privileged accounts.</v>
      </c>
      <c r="B205" s="346"/>
      <c r="C205" s="346"/>
      <c r="D205" s="346"/>
      <c r="E205" s="347"/>
    </row>
    <row r="206" spans="1:5" ht="15" x14ac:dyDescent="0.15">
      <c r="A206" s="345" t="str">
        <f>IF('SSP - DoDAM &amp; SPRS Score'!L206&lt;&gt;"Fully Addressed", 'SSP - DoDAM &amp; SPRS Score'!B206&amp; " - " &amp;IF('SSP - DoDAM &amp; SPRS Score'!H206&lt;&gt;"", 'SSP - DoDAM &amp; SPRS Score'!H206, 'SSP - DoDAM &amp; SPRS Score'!I206))</f>
        <v>3.5.3[a] - privileged accounts are identified.</v>
      </c>
      <c r="B206" s="346"/>
      <c r="C206" s="346"/>
      <c r="D206" s="346"/>
      <c r="E206" s="347"/>
    </row>
    <row r="207" spans="1:5" ht="15" x14ac:dyDescent="0.15">
      <c r="A207" s="345" t="str">
        <f>IF('SSP - DoDAM &amp; SPRS Score'!L207&lt;&gt;"Fully Addressed", 'SSP - DoDAM &amp; SPRS Score'!B207&amp; " - " &amp;IF('SSP - DoDAM &amp; SPRS Score'!H207&lt;&gt;"", 'SSP - DoDAM &amp; SPRS Score'!H207, 'SSP - DoDAM &amp; SPRS Score'!I207))</f>
        <v>3.5.3[b] - multifactor authentication is implemented for local access to privileged accounts.</v>
      </c>
      <c r="B207" s="346"/>
      <c r="C207" s="346"/>
      <c r="D207" s="346"/>
      <c r="E207" s="347"/>
    </row>
    <row r="208" spans="1:5" ht="15" x14ac:dyDescent="0.15">
      <c r="A208" s="345" t="str">
        <f>IF('SSP - DoDAM &amp; SPRS Score'!L208&lt;&gt;"Fully Addressed", 'SSP - DoDAM &amp; SPRS Score'!B208&amp; " - " &amp;IF('SSP - DoDAM &amp; SPRS Score'!H208&lt;&gt;"", 'SSP - DoDAM &amp; SPRS Score'!H208, 'SSP - DoDAM &amp; SPRS Score'!I208))</f>
        <v>3.5.3[c] - multifactor authentication is implemented for network access to privileged accounts.</v>
      </c>
      <c r="B208" s="346"/>
      <c r="C208" s="346"/>
      <c r="D208" s="346"/>
      <c r="E208" s="347"/>
    </row>
    <row r="209" spans="1:5" ht="15" x14ac:dyDescent="0.15">
      <c r="A209" s="345" t="str">
        <f>IF('SSP - DoDAM &amp; SPRS Score'!L209&lt;&gt;"Fully Addressed", 'SSP - DoDAM &amp; SPRS Score'!B209&amp; " - " &amp;IF('SSP - DoDAM &amp; SPRS Score'!H209&lt;&gt;"", 'SSP - DoDAM &amp; SPRS Score'!H209, 'SSP - DoDAM &amp; SPRS Score'!I209))</f>
        <v>3.5.3[d] - multifactor authentication is implemented for network access to non-privileged accounts.</v>
      </c>
      <c r="B209" s="346"/>
      <c r="C209" s="346"/>
      <c r="D209" s="346"/>
      <c r="E209" s="347"/>
    </row>
    <row r="210" spans="1:5" ht="30" x14ac:dyDescent="0.15">
      <c r="A210" s="345" t="str">
        <f>IF('SSP - DoDAM &amp; SPRS Score'!L210&lt;&gt;"Fully Addressed", 'SSP - DoDAM &amp; SPRS Score'!B210&amp; " - " &amp;IF('SSP - DoDAM &amp; SPRS Score'!H210&lt;&gt;"", 'SSP - DoDAM &amp; SPRS Score'!H210, 'SSP - DoDAM &amp; SPRS Score'!I210))</f>
        <v>3.5.4 - Employ replay-resistant authentication mechanisms for network access to privileged and non-privileged accounts.</v>
      </c>
      <c r="B210" s="346"/>
      <c r="C210" s="346"/>
      <c r="D210" s="346"/>
      <c r="E210" s="347"/>
    </row>
    <row r="211" spans="1:5" ht="15" x14ac:dyDescent="0.15">
      <c r="A211" s="345" t="str">
        <f>IF('SSP - DoDAM &amp; SPRS Score'!L211&lt;&gt;"Fully Addressed", 'SSP - DoDAM &amp; SPRS Score'!B211&amp; " - " &amp;IF('SSP - DoDAM &amp; SPRS Score'!H211&lt;&gt;"", 'SSP - DoDAM &amp; SPRS Score'!H211, 'SSP - DoDAM &amp; SPRS Score'!I211))</f>
        <v>3.5.5 - Prevent reuse of identifiers for a defined period.</v>
      </c>
      <c r="B211" s="346"/>
      <c r="C211" s="346"/>
      <c r="D211" s="346"/>
      <c r="E211" s="347"/>
    </row>
    <row r="212" spans="1:5" ht="15" x14ac:dyDescent="0.15">
      <c r="A212" s="345" t="str">
        <f>IF('SSP - DoDAM &amp; SPRS Score'!L212&lt;&gt;"Fully Addressed", 'SSP - DoDAM &amp; SPRS Score'!B212&amp; " - " &amp;IF('SSP - DoDAM &amp; SPRS Score'!H212&lt;&gt;"", 'SSP - DoDAM &amp; SPRS Score'!H212, 'SSP - DoDAM &amp; SPRS Score'!I212))</f>
        <v>3.5.5[a] - a period within which identifiers cannot be reused is defined.</v>
      </c>
      <c r="B212" s="346"/>
      <c r="C212" s="346"/>
      <c r="D212" s="346"/>
      <c r="E212" s="347"/>
    </row>
    <row r="213" spans="1:5" ht="15" x14ac:dyDescent="0.15">
      <c r="A213" s="345" t="str">
        <f>IF('SSP - DoDAM &amp; SPRS Score'!L213&lt;&gt;"Fully Addressed", 'SSP - DoDAM &amp; SPRS Score'!B213&amp; " - " &amp;IF('SSP - DoDAM &amp; SPRS Score'!H213&lt;&gt;"", 'SSP - DoDAM &amp; SPRS Score'!H213, 'SSP - DoDAM &amp; SPRS Score'!I213))</f>
        <v>3.5.5[b] - reuse of identifiers is prevented within the defined period.</v>
      </c>
      <c r="B213" s="346"/>
      <c r="C213" s="346"/>
      <c r="D213" s="346"/>
      <c r="E213" s="347"/>
    </row>
    <row r="214" spans="1:5" ht="15" x14ac:dyDescent="0.15">
      <c r="A214" s="345" t="str">
        <f>IF('SSP - DoDAM &amp; SPRS Score'!L214&lt;&gt;"Fully Addressed", 'SSP - DoDAM &amp; SPRS Score'!B214&amp; " - " &amp;IF('SSP - DoDAM &amp; SPRS Score'!H214&lt;&gt;"", 'SSP - DoDAM &amp; SPRS Score'!H214, 'SSP - DoDAM &amp; SPRS Score'!I214))</f>
        <v>3.5.6 - Disable identifiers after a defined period of inactivity.</v>
      </c>
      <c r="B214" s="346"/>
      <c r="C214" s="346"/>
      <c r="D214" s="346"/>
      <c r="E214" s="347"/>
    </row>
    <row r="215" spans="1:5" ht="15" x14ac:dyDescent="0.15">
      <c r="A215" s="345" t="str">
        <f>IF('SSP - DoDAM &amp; SPRS Score'!L215&lt;&gt;"Fully Addressed", 'SSP - DoDAM &amp; SPRS Score'!B215&amp; " - " &amp;IF('SSP - DoDAM &amp; SPRS Score'!H215&lt;&gt;"", 'SSP - DoDAM &amp; SPRS Score'!H215, 'SSP - DoDAM &amp; SPRS Score'!I215))</f>
        <v>3.5.6[a] - a period of inactivity after which an identifier is disabled is defined.</v>
      </c>
      <c r="B215" s="346"/>
      <c r="C215" s="346"/>
      <c r="D215" s="346"/>
      <c r="E215" s="347"/>
    </row>
    <row r="216" spans="1:5" ht="15" x14ac:dyDescent="0.15">
      <c r="A216" s="345" t="str">
        <f>IF('SSP - DoDAM &amp; SPRS Score'!L216&lt;&gt;"Fully Addressed", 'SSP - DoDAM &amp; SPRS Score'!B216&amp; " - " &amp;IF('SSP - DoDAM &amp; SPRS Score'!H216&lt;&gt;"", 'SSP - DoDAM &amp; SPRS Score'!H216, 'SSP - DoDAM &amp; SPRS Score'!I216))</f>
        <v>3.5.6[b] - identifiers are disabled after the defined period of inactivity.</v>
      </c>
      <c r="B216" s="346"/>
      <c r="C216" s="346"/>
      <c r="D216" s="346"/>
      <c r="E216" s="347"/>
    </row>
    <row r="217" spans="1:5" ht="15" x14ac:dyDescent="0.15">
      <c r="A217" s="345" t="str">
        <f>IF('SSP - DoDAM &amp; SPRS Score'!L217&lt;&gt;"Fully Addressed", 'SSP - DoDAM &amp; SPRS Score'!B217&amp; " - " &amp;IF('SSP - DoDAM &amp; SPRS Score'!H217&lt;&gt;"", 'SSP - DoDAM &amp; SPRS Score'!H217, 'SSP - DoDAM &amp; SPRS Score'!I217))</f>
        <v>3.5.7 - Enforce a minimum password complexity and change of characters when new passwords are created.</v>
      </c>
      <c r="B217" s="346"/>
      <c r="C217" s="346"/>
      <c r="D217" s="346"/>
      <c r="E217" s="347"/>
    </row>
    <row r="218" spans="1:5" ht="15" x14ac:dyDescent="0.15">
      <c r="A218" s="345" t="str">
        <f>IF('SSP - DoDAM &amp; SPRS Score'!L218&lt;&gt;"Fully Addressed", 'SSP - DoDAM &amp; SPRS Score'!B218&amp; " - " &amp;IF('SSP - DoDAM &amp; SPRS Score'!H218&lt;&gt;"", 'SSP - DoDAM &amp; SPRS Score'!H218, 'SSP - DoDAM &amp; SPRS Score'!I218))</f>
        <v>3.5.7[a] - password complexity requirements are defined.</v>
      </c>
      <c r="B218" s="346"/>
      <c r="C218" s="346"/>
      <c r="D218" s="346"/>
      <c r="E218" s="347"/>
    </row>
    <row r="219" spans="1:5" ht="15" x14ac:dyDescent="0.15">
      <c r="A219" s="345" t="str">
        <f>IF('SSP - DoDAM &amp; SPRS Score'!L219&lt;&gt;"Fully Addressed", 'SSP - DoDAM &amp; SPRS Score'!B219&amp; " - " &amp;IF('SSP - DoDAM &amp; SPRS Score'!H219&lt;&gt;"", 'SSP - DoDAM &amp; SPRS Score'!H219, 'SSP - DoDAM &amp; SPRS Score'!I219))</f>
        <v>3.5.7[b] - password change of character requirements are defined.</v>
      </c>
      <c r="B219" s="346"/>
      <c r="C219" s="346"/>
      <c r="D219" s="346"/>
      <c r="E219" s="347"/>
    </row>
    <row r="220" spans="1:5" ht="15" x14ac:dyDescent="0.15">
      <c r="A220" s="345" t="str">
        <f>IF('SSP - DoDAM &amp; SPRS Score'!L220&lt;&gt;"Fully Addressed", 'SSP - DoDAM &amp; SPRS Score'!B220&amp; " - " &amp;IF('SSP - DoDAM &amp; SPRS Score'!H220&lt;&gt;"", 'SSP - DoDAM &amp; SPRS Score'!H220, 'SSP - DoDAM &amp; SPRS Score'!I220))</f>
        <v>3.5.7[c] - minimum password complexity requirements as defined are enforced when new passwords are created.</v>
      </c>
      <c r="B220" s="346"/>
      <c r="C220" s="346"/>
      <c r="D220" s="346"/>
      <c r="E220" s="347"/>
    </row>
    <row r="221" spans="1:5" ht="30" x14ac:dyDescent="0.15">
      <c r="A221" s="345" t="str">
        <f>IF('SSP - DoDAM &amp; SPRS Score'!L221&lt;&gt;"Fully Addressed", 'SSP - DoDAM &amp; SPRS Score'!B221&amp; " - " &amp;IF('SSP - DoDAM &amp; SPRS Score'!H221&lt;&gt;"", 'SSP - DoDAM &amp; SPRS Score'!H221, 'SSP - DoDAM &amp; SPRS Score'!I221))</f>
        <v>3.5.7[d] - minimum password change of character requirements as defined are enforced when new passwords are created.</v>
      </c>
      <c r="B221" s="346"/>
      <c r="C221" s="346"/>
      <c r="D221" s="346"/>
      <c r="E221" s="347"/>
    </row>
    <row r="222" spans="1:5" ht="15" x14ac:dyDescent="0.15">
      <c r="A222" s="345" t="str">
        <f>IF('SSP - DoDAM &amp; SPRS Score'!L222&lt;&gt;"Fully Addressed", 'SSP - DoDAM &amp; SPRS Score'!B222&amp; " - " &amp;IF('SSP - DoDAM &amp; SPRS Score'!H222&lt;&gt;"", 'SSP - DoDAM &amp; SPRS Score'!H222, 'SSP - DoDAM &amp; SPRS Score'!I222))</f>
        <v>3.5.8 - Prohibit password reuse for a specified number of generations.</v>
      </c>
      <c r="B222" s="346"/>
      <c r="C222" s="346"/>
      <c r="D222" s="346"/>
      <c r="E222" s="347"/>
    </row>
    <row r="223" spans="1:5" ht="15" x14ac:dyDescent="0.15">
      <c r="A223" s="345" t="str">
        <f>IF('SSP - DoDAM &amp; SPRS Score'!L223&lt;&gt;"Fully Addressed", 'SSP - DoDAM &amp; SPRS Score'!B223&amp; " - " &amp;IF('SSP - DoDAM &amp; SPRS Score'!H223&lt;&gt;"", 'SSP - DoDAM &amp; SPRS Score'!H223, 'SSP - DoDAM &amp; SPRS Score'!I223))</f>
        <v>3.5.8[a] - the number of generations during which a password cannot be reused is specified.</v>
      </c>
      <c r="B223" s="346"/>
      <c r="C223" s="346"/>
      <c r="D223" s="346"/>
      <c r="E223" s="347"/>
    </row>
    <row r="224" spans="1:5" ht="15" x14ac:dyDescent="0.15">
      <c r="A224" s="345" t="str">
        <f>IF('SSP - DoDAM &amp; SPRS Score'!L224&lt;&gt;"Fully Addressed", 'SSP - DoDAM &amp; SPRS Score'!B224&amp; " - " &amp;IF('SSP - DoDAM &amp; SPRS Score'!H224&lt;&gt;"", 'SSP - DoDAM &amp; SPRS Score'!H224, 'SSP - DoDAM &amp; SPRS Score'!I224))</f>
        <v>3.5.8[b] - reuse of passwords is prohibited during the specified number of generations.</v>
      </c>
      <c r="B224" s="346"/>
      <c r="C224" s="346"/>
      <c r="D224" s="346"/>
      <c r="E224" s="347"/>
    </row>
    <row r="225" spans="1:5" ht="15" x14ac:dyDescent="0.15">
      <c r="A225" s="345" t="str">
        <f>IF('SSP - DoDAM &amp; SPRS Score'!L225&lt;&gt;"Fully Addressed", 'SSP - DoDAM &amp; SPRS Score'!B225&amp; " - " &amp;IF('SSP - DoDAM &amp; SPRS Score'!H225&lt;&gt;"", 'SSP - DoDAM &amp; SPRS Score'!H225, 'SSP - DoDAM &amp; SPRS Score'!I225))</f>
        <v>3.5.9 - Allow temporary password use for system logons with an immediate change to a permanent password</v>
      </c>
      <c r="B225" s="346"/>
      <c r="C225" s="346"/>
      <c r="D225" s="346"/>
      <c r="E225" s="347"/>
    </row>
    <row r="226" spans="1:5" ht="15" x14ac:dyDescent="0.15">
      <c r="A226" s="345" t="str">
        <f>IF('SSP - DoDAM &amp; SPRS Score'!L226&lt;&gt;"Fully Addressed", 'SSP - DoDAM &amp; SPRS Score'!B226&amp; " - " &amp;IF('SSP - DoDAM &amp; SPRS Score'!H226&lt;&gt;"", 'SSP - DoDAM &amp; SPRS Score'!H226, 'SSP - DoDAM &amp; SPRS Score'!I226))</f>
        <v>3.5.10 - Store and transmit only cryptographically-protected passwords.</v>
      </c>
      <c r="B226" s="346"/>
      <c r="C226" s="346"/>
      <c r="D226" s="346"/>
      <c r="E226" s="347"/>
    </row>
    <row r="227" spans="1:5" ht="15" x14ac:dyDescent="0.15">
      <c r="A227" s="345" t="str">
        <f>IF('SSP - DoDAM &amp; SPRS Score'!L227&lt;&gt;"Fully Addressed", 'SSP - DoDAM &amp; SPRS Score'!B227&amp; " - " &amp;IF('SSP - DoDAM &amp; SPRS Score'!H227&lt;&gt;"", 'SSP - DoDAM &amp; SPRS Score'!H227, 'SSP - DoDAM &amp; SPRS Score'!I227))</f>
        <v>3.5.10[a] - passwords are cryptographically protected in storage.</v>
      </c>
      <c r="B227" s="346"/>
      <c r="C227" s="346"/>
      <c r="D227" s="346"/>
      <c r="E227" s="347"/>
    </row>
    <row r="228" spans="1:5" ht="15" x14ac:dyDescent="0.15">
      <c r="A228" s="345" t="str">
        <f>IF('SSP - DoDAM &amp; SPRS Score'!L228&lt;&gt;"Fully Addressed", 'SSP - DoDAM &amp; SPRS Score'!B228&amp; " - " &amp;IF('SSP - DoDAM &amp; SPRS Score'!H228&lt;&gt;"", 'SSP - DoDAM &amp; SPRS Score'!H228, 'SSP - DoDAM &amp; SPRS Score'!I228))</f>
        <v>3.5.10[b] - passwords are cryptographically protected in transit.</v>
      </c>
      <c r="B228" s="346"/>
      <c r="C228" s="346"/>
      <c r="D228" s="346"/>
      <c r="E228" s="347"/>
    </row>
    <row r="229" spans="1:5" ht="15" x14ac:dyDescent="0.15">
      <c r="A229" s="345" t="str">
        <f>IF('SSP - DoDAM &amp; SPRS Score'!L229&lt;&gt;"Fully Addressed", 'SSP - DoDAM &amp; SPRS Score'!B229&amp; " - " &amp;IF('SSP - DoDAM &amp; SPRS Score'!H229&lt;&gt;"", 'SSP - DoDAM &amp; SPRS Score'!H229, 'SSP - DoDAM &amp; SPRS Score'!I229))</f>
        <v>3.5.11 - Obscure feedback of authentication information.</v>
      </c>
      <c r="B229" s="346"/>
      <c r="C229" s="346"/>
      <c r="D229" s="346"/>
      <c r="E229" s="347"/>
    </row>
    <row r="230" spans="1:5" ht="30" x14ac:dyDescent="0.15">
      <c r="A230" s="345" t="str">
        <f>IF('SSP - DoDAM &amp; SPRS Score'!L230&lt;&gt;"Fully Addressed", 'SSP - DoDAM &amp; SPRS Score'!B230&amp; " - " &amp;IF('SSP - DoDAM &amp; SPRS Score'!H230&lt;&gt;"", 'SSP - DoDAM &amp; SPRS Score'!H230, 'SSP - DoDAM &amp; SPRS Score'!I230))</f>
        <v>3.6.1 - Establish an operational incident-handling capability for organizational systems that includes preparation, detection, analysis, containment, recovery, and user response activities.</v>
      </c>
      <c r="B230" s="346"/>
      <c r="C230" s="346"/>
      <c r="D230" s="346"/>
      <c r="E230" s="347"/>
    </row>
    <row r="231" spans="1:5" ht="15" x14ac:dyDescent="0.15">
      <c r="A231" s="345" t="str">
        <f>IF('SSP - DoDAM &amp; SPRS Score'!L231&lt;&gt;"Fully Addressed", 'SSP - DoDAM &amp; SPRS Score'!B231&amp; " - " &amp;IF('SSP - DoDAM &amp; SPRS Score'!H231&lt;&gt;"", 'SSP - DoDAM &amp; SPRS Score'!H231, 'SSP - DoDAM &amp; SPRS Score'!I231))</f>
        <v>3.6.1[a] - an operational incident-handling capability is established.</v>
      </c>
      <c r="B231" s="346"/>
      <c r="C231" s="346"/>
      <c r="D231" s="346"/>
      <c r="E231" s="347"/>
    </row>
    <row r="232" spans="1:5" ht="15" x14ac:dyDescent="0.15">
      <c r="A232" s="345" t="str">
        <f>IF('SSP - DoDAM &amp; SPRS Score'!L232&lt;&gt;"Fully Addressed", 'SSP - DoDAM &amp; SPRS Score'!B232&amp; " - " &amp;IF('SSP - DoDAM &amp; SPRS Score'!H232&lt;&gt;"", 'SSP - DoDAM &amp; SPRS Score'!H232, 'SSP - DoDAM &amp; SPRS Score'!I232))</f>
        <v xml:space="preserve">3.6.1[b] - the operational incident-handling capability includes preparation. </v>
      </c>
      <c r="B232" s="346"/>
      <c r="C232" s="346"/>
      <c r="D232" s="346"/>
      <c r="E232" s="347"/>
    </row>
    <row r="233" spans="1:5" ht="15" x14ac:dyDescent="0.15">
      <c r="A233" s="345" t="str">
        <f>IF('SSP - DoDAM &amp; SPRS Score'!L233&lt;&gt;"Fully Addressed", 'SSP - DoDAM &amp; SPRS Score'!B233&amp; " - " &amp;IF('SSP - DoDAM &amp; SPRS Score'!H233&lt;&gt;"", 'SSP - DoDAM &amp; SPRS Score'!H233, 'SSP - DoDAM &amp; SPRS Score'!I233))</f>
        <v xml:space="preserve">3.6.1[c] - the operational incident-handling capability includes detection. </v>
      </c>
      <c r="B233" s="346"/>
      <c r="C233" s="346"/>
      <c r="D233" s="346"/>
      <c r="E233" s="347"/>
    </row>
    <row r="234" spans="1:5" ht="15" x14ac:dyDescent="0.15">
      <c r="A234" s="345" t="str">
        <f>IF('SSP - DoDAM &amp; SPRS Score'!L234&lt;&gt;"Fully Addressed", 'SSP - DoDAM &amp; SPRS Score'!B234&amp; " - " &amp;IF('SSP - DoDAM &amp; SPRS Score'!H234&lt;&gt;"", 'SSP - DoDAM &amp; SPRS Score'!H234, 'SSP - DoDAM &amp; SPRS Score'!I234))</f>
        <v>3.6.1[d] - the operational incident-handling capability includes analysis.</v>
      </c>
      <c r="B234" s="346"/>
      <c r="C234" s="346"/>
      <c r="D234" s="346"/>
      <c r="E234" s="347"/>
    </row>
    <row r="235" spans="1:5" ht="15" x14ac:dyDescent="0.15">
      <c r="A235" s="345" t="str">
        <f>IF('SSP - DoDAM &amp; SPRS Score'!L235&lt;&gt;"Fully Addressed", 'SSP - DoDAM &amp; SPRS Score'!B235&amp; " - " &amp;IF('SSP - DoDAM &amp; SPRS Score'!H235&lt;&gt;"", 'SSP - DoDAM &amp; SPRS Score'!H235, 'SSP - DoDAM &amp; SPRS Score'!I235))</f>
        <v>3.6.1[e] - the operational incident-handling capability includes containment.</v>
      </c>
      <c r="B235" s="346"/>
      <c r="C235" s="346"/>
      <c r="D235" s="346"/>
      <c r="E235" s="347"/>
    </row>
    <row r="236" spans="1:5" ht="15" x14ac:dyDescent="0.15">
      <c r="A236" s="345" t="str">
        <f>IF('SSP - DoDAM &amp; SPRS Score'!L236&lt;&gt;"Fully Addressed", 'SSP - DoDAM &amp; SPRS Score'!B236&amp; " - " &amp;IF('SSP - DoDAM &amp; SPRS Score'!H236&lt;&gt;"", 'SSP - DoDAM &amp; SPRS Score'!H236, 'SSP - DoDAM &amp; SPRS Score'!I236))</f>
        <v>3.6.1[f] - the operational incident-handling capability includes recovery.</v>
      </c>
      <c r="B236" s="346"/>
      <c r="C236" s="346"/>
      <c r="D236" s="346"/>
      <c r="E236" s="347"/>
    </row>
    <row r="237" spans="1:5" ht="15" x14ac:dyDescent="0.15">
      <c r="A237" s="345" t="str">
        <f>IF('SSP - DoDAM &amp; SPRS Score'!L237&lt;&gt;"Fully Addressed", 'SSP - DoDAM &amp; SPRS Score'!B237&amp; " - " &amp;IF('SSP - DoDAM &amp; SPRS Score'!H237&lt;&gt;"", 'SSP - DoDAM &amp; SPRS Score'!H237, 'SSP - DoDAM &amp; SPRS Score'!I237))</f>
        <v>3.6.1[g] - the operational incident-handling capability includes user response activities.</v>
      </c>
      <c r="B237" s="346"/>
      <c r="C237" s="346"/>
      <c r="D237" s="346"/>
      <c r="E237" s="347"/>
    </row>
    <row r="238" spans="1:5" ht="30" x14ac:dyDescent="0.15">
      <c r="A238" s="345" t="str">
        <f>IF('SSP - DoDAM &amp; SPRS Score'!L238&lt;&gt;"Fully Addressed", 'SSP - DoDAM &amp; SPRS Score'!B238&amp; " - " &amp;IF('SSP - DoDAM &amp; SPRS Score'!H238&lt;&gt;"", 'SSP - DoDAM &amp; SPRS Score'!H238, 'SSP - DoDAM &amp; SPRS Score'!I238))</f>
        <v>3.6.2 - Track, document, and report incidents to designated officials and/or authorities both internal and external to the organization.</v>
      </c>
      <c r="B238" s="346"/>
      <c r="C238" s="346"/>
      <c r="D238" s="346"/>
      <c r="E238" s="347"/>
    </row>
    <row r="239" spans="1:5" ht="15" x14ac:dyDescent="0.15">
      <c r="A239" s="345" t="str">
        <f>IF('SSP - DoDAM &amp; SPRS Score'!L239&lt;&gt;"Fully Addressed", 'SSP - DoDAM &amp; SPRS Score'!B239&amp; " - " &amp;IF('SSP - DoDAM &amp; SPRS Score'!H239&lt;&gt;"", 'SSP - DoDAM &amp; SPRS Score'!H239, 'SSP - DoDAM &amp; SPRS Score'!I239))</f>
        <v>3.6.2[a] - incidents are tracked.</v>
      </c>
      <c r="B239" s="346"/>
      <c r="C239" s="346"/>
      <c r="D239" s="346"/>
      <c r="E239" s="347"/>
    </row>
    <row r="240" spans="1:5" ht="15" x14ac:dyDescent="0.15">
      <c r="A240" s="345" t="str">
        <f>IF('SSP - DoDAM &amp; SPRS Score'!L240&lt;&gt;"Fully Addressed", 'SSP - DoDAM &amp; SPRS Score'!B240&amp; " - " &amp;IF('SSP - DoDAM &amp; SPRS Score'!H240&lt;&gt;"", 'SSP - DoDAM &amp; SPRS Score'!H240, 'SSP - DoDAM &amp; SPRS Score'!I240))</f>
        <v>3.6.2[b] - incidents are documented.</v>
      </c>
      <c r="B240" s="346"/>
      <c r="C240" s="346"/>
      <c r="D240" s="346"/>
      <c r="E240" s="347"/>
    </row>
    <row r="241" spans="1:5" ht="15" x14ac:dyDescent="0.15">
      <c r="A241" s="345" t="str">
        <f>IF('SSP - DoDAM &amp; SPRS Score'!L241&lt;&gt;"Fully Addressed", 'SSP - DoDAM &amp; SPRS Score'!B241&amp; " - " &amp;IF('SSP - DoDAM &amp; SPRS Score'!H241&lt;&gt;"", 'SSP - DoDAM &amp; SPRS Score'!H241, 'SSP - DoDAM &amp; SPRS Score'!I241))</f>
        <v>3.6.2[c] - authorities to whom incidents are to be reported are identified.</v>
      </c>
      <c r="B241" s="346"/>
      <c r="C241" s="346"/>
      <c r="D241" s="346"/>
      <c r="E241" s="347"/>
    </row>
    <row r="242" spans="1:5" ht="15" x14ac:dyDescent="0.15">
      <c r="A242" s="345" t="str">
        <f>IF('SSP - DoDAM &amp; SPRS Score'!L242&lt;&gt;"Fully Addressed", 'SSP - DoDAM &amp; SPRS Score'!B242&amp; " - " &amp;IF('SSP - DoDAM &amp; SPRS Score'!H242&lt;&gt;"", 'SSP - DoDAM &amp; SPRS Score'!H242, 'SSP - DoDAM &amp; SPRS Score'!I242))</f>
        <v>3.6.2[d] - organizational officials to whom incidents are to be reported are identified.</v>
      </c>
      <c r="B242" s="346"/>
      <c r="C242" s="346"/>
      <c r="D242" s="346"/>
      <c r="E242" s="347"/>
    </row>
    <row r="243" spans="1:5" ht="15" x14ac:dyDescent="0.15">
      <c r="A243" s="345" t="str">
        <f>IF('SSP - DoDAM &amp; SPRS Score'!L243&lt;&gt;"Fully Addressed", 'SSP - DoDAM &amp; SPRS Score'!B243&amp; " - " &amp;IF('SSP - DoDAM &amp; SPRS Score'!H243&lt;&gt;"", 'SSP - DoDAM &amp; SPRS Score'!H243, 'SSP - DoDAM &amp; SPRS Score'!I243))</f>
        <v>3.6.2[e] - identified authorities are notified of incidents.</v>
      </c>
      <c r="B243" s="346"/>
      <c r="C243" s="346"/>
      <c r="D243" s="346"/>
      <c r="E243" s="347"/>
    </row>
    <row r="244" spans="1:5" ht="15" x14ac:dyDescent="0.15">
      <c r="A244" s="345" t="str">
        <f>IF('SSP - DoDAM &amp; SPRS Score'!L244&lt;&gt;"Fully Addressed", 'SSP - DoDAM &amp; SPRS Score'!B244&amp; " - " &amp;IF('SSP - DoDAM &amp; SPRS Score'!H244&lt;&gt;"", 'SSP - DoDAM &amp; SPRS Score'!H244, 'SSP - DoDAM &amp; SPRS Score'!I244))</f>
        <v>3.6.2[f] - identified organizational officials are notified of incidents.</v>
      </c>
      <c r="B244" s="346"/>
      <c r="C244" s="346"/>
      <c r="D244" s="346"/>
      <c r="E244" s="347"/>
    </row>
    <row r="245" spans="1:5" ht="15" x14ac:dyDescent="0.15">
      <c r="A245" s="345" t="str">
        <f>IF('SSP - DoDAM &amp; SPRS Score'!L245&lt;&gt;"Fully Addressed", 'SSP - DoDAM &amp; SPRS Score'!B245&amp; " - " &amp;IF('SSP - DoDAM &amp; SPRS Score'!H245&lt;&gt;"", 'SSP - DoDAM &amp; SPRS Score'!H245, 'SSP - DoDAM &amp; SPRS Score'!I245))</f>
        <v>3.6.3 - Test the organizational incident response capability.</v>
      </c>
      <c r="B245" s="346"/>
      <c r="C245" s="346"/>
      <c r="D245" s="346"/>
      <c r="E245" s="347"/>
    </row>
    <row r="246" spans="1:5" ht="15" x14ac:dyDescent="0.15">
      <c r="A246" s="345" t="str">
        <f>IF('SSP - DoDAM &amp; SPRS Score'!L246&lt;&gt;"Fully Addressed", 'SSP - DoDAM &amp; SPRS Score'!B246&amp; " - " &amp;IF('SSP - DoDAM &amp; SPRS Score'!H246&lt;&gt;"", 'SSP - DoDAM &amp; SPRS Score'!H246, 'SSP - DoDAM &amp; SPRS Score'!I246))</f>
        <v>3.7.1 - Perform maintenance on organizational systems.</v>
      </c>
      <c r="B246" s="346"/>
      <c r="C246" s="346"/>
      <c r="D246" s="346"/>
      <c r="E246" s="347"/>
    </row>
    <row r="247" spans="1:5" ht="15" x14ac:dyDescent="0.15">
      <c r="A247" s="345" t="str">
        <f>IF('SSP - DoDAM &amp; SPRS Score'!L247&lt;&gt;"Fully Addressed", 'SSP - DoDAM &amp; SPRS Score'!B247&amp; " - " &amp;IF('SSP - DoDAM &amp; SPRS Score'!H247&lt;&gt;"", 'SSP - DoDAM &amp; SPRS Score'!H247, 'SSP - DoDAM &amp; SPRS Score'!I247))</f>
        <v xml:space="preserve">3.7.2 - Provide controls on the tools, techniques, mechanisms, and personnel used to conduct system maintenance. </v>
      </c>
      <c r="B247" s="346"/>
      <c r="C247" s="346"/>
      <c r="D247" s="346"/>
      <c r="E247" s="347"/>
    </row>
    <row r="248" spans="1:5" ht="15" x14ac:dyDescent="0.15">
      <c r="A248" s="345" t="str">
        <f>IF('SSP - DoDAM &amp; SPRS Score'!L248&lt;&gt;"Fully Addressed", 'SSP - DoDAM &amp; SPRS Score'!B248&amp; " - " &amp;IF('SSP - DoDAM &amp; SPRS Score'!H248&lt;&gt;"", 'SSP - DoDAM &amp; SPRS Score'!H248, 'SSP - DoDAM &amp; SPRS Score'!I248))</f>
        <v>3.7.2[a] - tools used to conduct system maintenance are controlled.</v>
      </c>
      <c r="B248" s="346"/>
      <c r="C248" s="346"/>
      <c r="D248" s="346"/>
      <c r="E248" s="347"/>
    </row>
    <row r="249" spans="1:5" ht="15" x14ac:dyDescent="0.15">
      <c r="A249" s="345" t="str">
        <f>IF('SSP - DoDAM &amp; SPRS Score'!L249&lt;&gt;"Fully Addressed", 'SSP - DoDAM &amp; SPRS Score'!B249&amp; " - " &amp;IF('SSP - DoDAM &amp; SPRS Score'!H249&lt;&gt;"", 'SSP - DoDAM &amp; SPRS Score'!H249, 'SSP - DoDAM &amp; SPRS Score'!I249))</f>
        <v>3.7.2[b] - techniques used to conduct system maintenance are controlled.</v>
      </c>
      <c r="B249" s="346"/>
      <c r="C249" s="346"/>
      <c r="D249" s="346"/>
      <c r="E249" s="347"/>
    </row>
    <row r="250" spans="1:5" ht="15" x14ac:dyDescent="0.15">
      <c r="A250" s="345" t="str">
        <f>IF('SSP - DoDAM &amp; SPRS Score'!L250&lt;&gt;"Fully Addressed", 'SSP - DoDAM &amp; SPRS Score'!B250&amp; " - " &amp;IF('SSP - DoDAM &amp; SPRS Score'!H250&lt;&gt;"", 'SSP - DoDAM &amp; SPRS Score'!H250, 'SSP - DoDAM &amp; SPRS Score'!I250))</f>
        <v>3.7.2[c] - mechanisms used to conduct system maintenance are controlled.</v>
      </c>
      <c r="B250" s="346"/>
      <c r="C250" s="346"/>
      <c r="D250" s="346"/>
      <c r="E250" s="347"/>
    </row>
    <row r="251" spans="1:5" ht="15" x14ac:dyDescent="0.15">
      <c r="A251" s="345" t="str">
        <f>IF('SSP - DoDAM &amp; SPRS Score'!L251&lt;&gt;"Fully Addressed", 'SSP - DoDAM &amp; SPRS Score'!B251&amp; " - " &amp;IF('SSP - DoDAM &amp; SPRS Score'!H251&lt;&gt;"", 'SSP - DoDAM &amp; SPRS Score'!H251, 'SSP - DoDAM &amp; SPRS Score'!I251))</f>
        <v>3.7.2[d] - personnel used to conduct system maintenance are controlled.</v>
      </c>
      <c r="B251" s="346"/>
      <c r="C251" s="346"/>
      <c r="D251" s="346"/>
      <c r="E251" s="347"/>
    </row>
    <row r="252" spans="1:5" ht="15" x14ac:dyDescent="0.15">
      <c r="A252" s="345" t="str">
        <f>IF('SSP - DoDAM &amp; SPRS Score'!L252&lt;&gt;"Fully Addressed", 'SSP - DoDAM &amp; SPRS Score'!B252&amp; " - " &amp;IF('SSP - DoDAM &amp; SPRS Score'!H252&lt;&gt;"", 'SSP - DoDAM &amp; SPRS Score'!H252, 'SSP - DoDAM &amp; SPRS Score'!I252))</f>
        <v>3.7.3 - Ensure equipment removed for off-site maintenance is sanitized of any CUI.</v>
      </c>
      <c r="B252" s="346"/>
      <c r="C252" s="346"/>
      <c r="D252" s="346"/>
      <c r="E252" s="347"/>
    </row>
    <row r="253" spans="1:5" ht="30" x14ac:dyDescent="0.15">
      <c r="A253" s="345" t="str">
        <f>IF('SSP - DoDAM &amp; SPRS Score'!L253&lt;&gt;"Fully Addressed", 'SSP - DoDAM &amp; SPRS Score'!B253&amp; " - " &amp;IF('SSP - DoDAM &amp; SPRS Score'!H253&lt;&gt;"", 'SSP - DoDAM &amp; SPRS Score'!H253, 'SSP - DoDAM &amp; SPRS Score'!I253))</f>
        <v>3.7.4 - Check media containing diagnostic and test programs for malicious code before the media are used in organizational systems</v>
      </c>
      <c r="B253" s="346"/>
      <c r="C253" s="346"/>
      <c r="D253" s="346"/>
      <c r="E253" s="347"/>
    </row>
    <row r="254" spans="1:5" ht="30" x14ac:dyDescent="0.15">
      <c r="A254" s="345" t="str">
        <f>IF('SSP - DoDAM &amp; SPRS Score'!L254&lt;&gt;"Fully Addressed", 'SSP - DoDAM &amp; SPRS Score'!B254&amp; " - " &amp;IF('SSP - DoDAM &amp; SPRS Score'!H254&lt;&gt;"", 'SSP - DoDAM &amp; SPRS Score'!H254, 'SSP - DoDAM &amp; SPRS Score'!I254))</f>
        <v xml:space="preserve">3.7.5 - Require multifactor authentication to establish nonlocal maintenance sessions via external network connections and terminate such connections when nonlocal maintenance is complete. </v>
      </c>
      <c r="B254" s="346"/>
      <c r="C254" s="346"/>
      <c r="D254" s="346"/>
      <c r="E254" s="347"/>
    </row>
    <row r="255" spans="1:5" ht="30" x14ac:dyDescent="0.15">
      <c r="A255" s="345" t="str">
        <f>IF('SSP - DoDAM &amp; SPRS Score'!L255&lt;&gt;"Fully Addressed", 'SSP - DoDAM &amp; SPRS Score'!B255&amp; " - " &amp;IF('SSP - DoDAM &amp; SPRS Score'!H255&lt;&gt;"", 'SSP - DoDAM &amp; SPRS Score'!H255, 'SSP - DoDAM &amp; SPRS Score'!I255))</f>
        <v>3.7.5[a] - multifactor authentication is required to establish nonlocal maintenance sessions via external network connections.</v>
      </c>
      <c r="B255" s="346"/>
      <c r="C255" s="346"/>
      <c r="D255" s="346"/>
      <c r="E255" s="347"/>
    </row>
    <row r="256" spans="1:5" ht="30" x14ac:dyDescent="0.15">
      <c r="A256" s="345" t="str">
        <f>IF('SSP - DoDAM &amp; SPRS Score'!L256&lt;&gt;"Fully Addressed", 'SSP - DoDAM &amp; SPRS Score'!B256&amp; " - " &amp;IF('SSP - DoDAM &amp; SPRS Score'!H256&lt;&gt;"", 'SSP - DoDAM &amp; SPRS Score'!H256, 'SSP - DoDAM &amp; SPRS Score'!I256))</f>
        <v>3.7.5[b] - nonlocal maintenance sessions established via external network connections are terminated when nonlocal maintenance is complete.</v>
      </c>
      <c r="B256" s="346"/>
      <c r="C256" s="346"/>
      <c r="D256" s="346"/>
      <c r="E256" s="347"/>
    </row>
    <row r="257" spans="1:5" ht="15" x14ac:dyDescent="0.15">
      <c r="A257" s="345" t="str">
        <f>IF('SSP - DoDAM &amp; SPRS Score'!L257&lt;&gt;"Fully Addressed", 'SSP - DoDAM &amp; SPRS Score'!B257&amp; " - " &amp;IF('SSP - DoDAM &amp; SPRS Score'!H257&lt;&gt;"", 'SSP - DoDAM &amp; SPRS Score'!H257, 'SSP - DoDAM &amp; SPRS Score'!I257))</f>
        <v>3.7.6 - Supervise the maintenance activities of maintenance personnel without required access authorization.</v>
      </c>
      <c r="B257" s="346"/>
      <c r="C257" s="346"/>
      <c r="D257" s="346"/>
      <c r="E257" s="347"/>
    </row>
    <row r="258" spans="1:5" ht="15" x14ac:dyDescent="0.15">
      <c r="A258" s="345" t="str">
        <f>IF('SSP - DoDAM &amp; SPRS Score'!L258&lt;&gt;"Fully Addressed", 'SSP - DoDAM &amp; SPRS Score'!B258&amp; " - " &amp;IF('SSP - DoDAM &amp; SPRS Score'!H258&lt;&gt;"", 'SSP - DoDAM &amp; SPRS Score'!H258, 'SSP - DoDAM &amp; SPRS Score'!I258))</f>
        <v>3.8.1 - Protect (i.e., physically control and securely store) system media containing CUI, both paper and digital.</v>
      </c>
      <c r="B258" s="346"/>
      <c r="C258" s="346"/>
      <c r="D258" s="346"/>
      <c r="E258" s="347"/>
    </row>
    <row r="259" spans="1:5" ht="15" x14ac:dyDescent="0.15">
      <c r="A259" s="345" t="str">
        <f>IF('SSP - DoDAM &amp; SPRS Score'!L259&lt;&gt;"Fully Addressed", 'SSP - DoDAM &amp; SPRS Score'!B259&amp; " - " &amp;IF('SSP - DoDAM &amp; SPRS Score'!H259&lt;&gt;"", 'SSP - DoDAM &amp; SPRS Score'!H259, 'SSP - DoDAM &amp; SPRS Score'!I259))</f>
        <v>3.8.1[a] - paper media containing CUI is physically controlled.</v>
      </c>
      <c r="B259" s="346"/>
      <c r="C259" s="346"/>
      <c r="D259" s="346"/>
      <c r="E259" s="347"/>
    </row>
    <row r="260" spans="1:5" ht="15" x14ac:dyDescent="0.15">
      <c r="A260" s="345" t="str">
        <f>IF('SSP - DoDAM &amp; SPRS Score'!L260&lt;&gt;"Fully Addressed", 'SSP - DoDAM &amp; SPRS Score'!B260&amp; " - " &amp;IF('SSP - DoDAM &amp; SPRS Score'!H260&lt;&gt;"", 'SSP - DoDAM &amp; SPRS Score'!H260, 'SSP - DoDAM &amp; SPRS Score'!I260))</f>
        <v>3.8.1[b] - digital media containing CUI is physically controlled.</v>
      </c>
      <c r="B260" s="346"/>
      <c r="C260" s="346"/>
      <c r="D260" s="346"/>
      <c r="E260" s="347"/>
    </row>
    <row r="261" spans="1:5" ht="15" x14ac:dyDescent="0.15">
      <c r="A261" s="345" t="str">
        <f>IF('SSP - DoDAM &amp; SPRS Score'!L261&lt;&gt;"Fully Addressed", 'SSP - DoDAM &amp; SPRS Score'!B261&amp; " - " &amp;IF('SSP - DoDAM &amp; SPRS Score'!H261&lt;&gt;"", 'SSP - DoDAM &amp; SPRS Score'!H261, 'SSP - DoDAM &amp; SPRS Score'!I261))</f>
        <v>3.8.1[c] - paper media containing CUI is securely stored.</v>
      </c>
      <c r="B261" s="346"/>
      <c r="C261" s="346"/>
      <c r="D261" s="346"/>
      <c r="E261" s="347"/>
    </row>
    <row r="262" spans="1:5" ht="15" x14ac:dyDescent="0.15">
      <c r="A262" s="345" t="str">
        <f>IF('SSP - DoDAM &amp; SPRS Score'!L262&lt;&gt;"Fully Addressed", 'SSP - DoDAM &amp; SPRS Score'!B262&amp; " - " &amp;IF('SSP - DoDAM &amp; SPRS Score'!H262&lt;&gt;"", 'SSP - DoDAM &amp; SPRS Score'!H262, 'SSP - DoDAM &amp; SPRS Score'!I262))</f>
        <v>3.8.1[d] - digital media containing CUI is securely stored.</v>
      </c>
      <c r="B262" s="346"/>
      <c r="C262" s="346"/>
      <c r="D262" s="346"/>
      <c r="E262" s="347"/>
    </row>
    <row r="263" spans="1:5" ht="15" x14ac:dyDescent="0.15">
      <c r="A263" s="345" t="str">
        <f>IF('SSP - DoDAM &amp; SPRS Score'!L263&lt;&gt;"Fully Addressed", 'SSP - DoDAM &amp; SPRS Score'!B263&amp; " - " &amp;IF('SSP - DoDAM &amp; SPRS Score'!H263&lt;&gt;"", 'SSP - DoDAM &amp; SPRS Score'!H263, 'SSP - DoDAM &amp; SPRS Score'!I263))</f>
        <v>3.8.2 - Limit access to CUI on system media to authorized users.</v>
      </c>
      <c r="B263" s="346"/>
      <c r="C263" s="346"/>
      <c r="D263" s="346"/>
      <c r="E263" s="347"/>
    </row>
    <row r="264" spans="1:5" ht="15" x14ac:dyDescent="0.15">
      <c r="A264" s="345" t="str">
        <f>IF('SSP - DoDAM &amp; SPRS Score'!L264&lt;&gt;"Fully Addressed", 'SSP - DoDAM &amp; SPRS Score'!B264&amp; " - " &amp;IF('SSP - DoDAM &amp; SPRS Score'!H264&lt;&gt;"", 'SSP - DoDAM &amp; SPRS Score'!H264, 'SSP - DoDAM &amp; SPRS Score'!I264))</f>
        <v>3.8.3 - Sanitize or destroy system media containing CUI before disposal or release for reuse.</v>
      </c>
      <c r="B264" s="346"/>
      <c r="C264" s="346"/>
      <c r="D264" s="346"/>
      <c r="E264" s="347"/>
    </row>
    <row r="265" spans="1:5" ht="15" x14ac:dyDescent="0.15">
      <c r="A265" s="345" t="str">
        <f>IF('SSP - DoDAM &amp; SPRS Score'!L265&lt;&gt;"Fully Addressed", 'SSP - DoDAM &amp; SPRS Score'!B265&amp; " - " &amp;IF('SSP - DoDAM &amp; SPRS Score'!H265&lt;&gt;"", 'SSP - DoDAM &amp; SPRS Score'!H265, 'SSP - DoDAM &amp; SPRS Score'!I265))</f>
        <v>3.8.3[a] - system media containing CUI is sanitized or destroyed before disposal.</v>
      </c>
      <c r="B265" s="346"/>
      <c r="C265" s="346"/>
      <c r="D265" s="346"/>
      <c r="E265" s="347"/>
    </row>
    <row r="266" spans="1:5" ht="15" x14ac:dyDescent="0.15">
      <c r="A266" s="345" t="str">
        <f>IF('SSP - DoDAM &amp; SPRS Score'!L266&lt;&gt;"Fully Addressed", 'SSP - DoDAM &amp; SPRS Score'!B266&amp; " - " &amp;IF('SSP - DoDAM &amp; SPRS Score'!H266&lt;&gt;"", 'SSP - DoDAM &amp; SPRS Score'!H266, 'SSP - DoDAM &amp; SPRS Score'!I266))</f>
        <v>3.8.3[b] - system media containing CUI is sanitized before it is released for reuse.</v>
      </c>
      <c r="B266" s="346"/>
      <c r="C266" s="346"/>
      <c r="D266" s="346"/>
      <c r="E266" s="347"/>
    </row>
    <row r="267" spans="1:5" ht="15" x14ac:dyDescent="0.15">
      <c r="A267" s="345" t="str">
        <f>IF('SSP - DoDAM &amp; SPRS Score'!L267&lt;&gt;"Fully Addressed", 'SSP - DoDAM &amp; SPRS Score'!B267&amp; " - " &amp;IF('SSP - DoDAM &amp; SPRS Score'!H267&lt;&gt;"", 'SSP - DoDAM &amp; SPRS Score'!H267, 'SSP - DoDAM &amp; SPRS Score'!I267))</f>
        <v>3.8.4 - Mark media with necessary CUI markings and distribution limitations.</v>
      </c>
      <c r="B267" s="346"/>
      <c r="C267" s="346"/>
      <c r="D267" s="346"/>
      <c r="E267" s="347"/>
    </row>
    <row r="268" spans="1:5" ht="15" x14ac:dyDescent="0.15">
      <c r="A268" s="345" t="str">
        <f>IF('SSP - DoDAM &amp; SPRS Score'!L268&lt;&gt;"Fully Addressed", 'SSP - DoDAM &amp; SPRS Score'!B268&amp; " - " &amp;IF('SSP - DoDAM &amp; SPRS Score'!H268&lt;&gt;"", 'SSP - DoDAM &amp; SPRS Score'!H268, 'SSP - DoDAM &amp; SPRS Score'!I268))</f>
        <v>3.8.4[a] - media containing CUI is marked with applicable CUI markings.</v>
      </c>
      <c r="B268" s="346"/>
      <c r="C268" s="346"/>
      <c r="D268" s="346"/>
      <c r="E268" s="347"/>
    </row>
    <row r="269" spans="1:5" ht="15" x14ac:dyDescent="0.15">
      <c r="A269" s="345" t="str">
        <f>IF('SSP - DoDAM &amp; SPRS Score'!L269&lt;&gt;"Fully Addressed", 'SSP - DoDAM &amp; SPRS Score'!B269&amp; " - " &amp;IF('SSP - DoDAM &amp; SPRS Score'!H269&lt;&gt;"", 'SSP - DoDAM &amp; SPRS Score'!H269, 'SSP - DoDAM &amp; SPRS Score'!I269))</f>
        <v>3.8.4[b] - media containing CUI is marked with distribution limitations.</v>
      </c>
      <c r="B269" s="346"/>
      <c r="C269" s="346"/>
      <c r="D269" s="346"/>
      <c r="E269" s="347"/>
    </row>
    <row r="270" spans="1:5" ht="30" x14ac:dyDescent="0.15">
      <c r="A270" s="345" t="str">
        <f>IF('SSP - DoDAM &amp; SPRS Score'!L270&lt;&gt;"Fully Addressed", 'SSP - DoDAM &amp; SPRS Score'!B270&amp; " - " &amp;IF('SSP - DoDAM &amp; SPRS Score'!H270&lt;&gt;"", 'SSP - DoDAM &amp; SPRS Score'!H270, 'SSP - DoDAM &amp; SPRS Score'!I270))</f>
        <v>3.8.5 - Control access to media containing CUI and maintain accountability for media during transport outside of controlled areas.</v>
      </c>
      <c r="B270" s="346"/>
      <c r="C270" s="346"/>
      <c r="D270" s="346"/>
      <c r="E270" s="347"/>
    </row>
    <row r="271" spans="1:5" ht="15" x14ac:dyDescent="0.15">
      <c r="A271" s="345" t="str">
        <f>IF('SSP - DoDAM &amp; SPRS Score'!L271&lt;&gt;"Fully Addressed", 'SSP - DoDAM &amp; SPRS Score'!B271&amp; " - " &amp;IF('SSP - DoDAM &amp; SPRS Score'!H271&lt;&gt;"", 'SSP - DoDAM &amp; SPRS Score'!H271, 'SSP - DoDAM &amp; SPRS Score'!I271))</f>
        <v>3.8.5[a] - access to media containing CUI is controlled.</v>
      </c>
      <c r="B271" s="346"/>
      <c r="C271" s="346"/>
      <c r="D271" s="346"/>
      <c r="E271" s="347"/>
    </row>
    <row r="272" spans="1:5" ht="15" x14ac:dyDescent="0.15">
      <c r="A272" s="345" t="str">
        <f>IF('SSP - DoDAM &amp; SPRS Score'!L272&lt;&gt;"Fully Addressed", 'SSP - DoDAM &amp; SPRS Score'!B272&amp; " - " &amp;IF('SSP - DoDAM &amp; SPRS Score'!H272&lt;&gt;"", 'SSP - DoDAM &amp; SPRS Score'!H272, 'SSP - DoDAM &amp; SPRS Score'!I272))</f>
        <v>3.8.5[b] - accountability for media containing CUI is maintained during transport outside of controlled areas.</v>
      </c>
      <c r="B272" s="346"/>
      <c r="C272" s="346"/>
      <c r="D272" s="346"/>
      <c r="E272" s="347"/>
    </row>
    <row r="273" spans="1:5" ht="30" x14ac:dyDescent="0.15">
      <c r="A273" s="345" t="str">
        <f>IF('SSP - DoDAM &amp; SPRS Score'!L273&lt;&gt;"Fully Addressed", 'SSP - DoDAM &amp; SPRS Score'!B273&amp; " - " &amp;IF('SSP - DoDAM &amp; SPRS Score'!H273&lt;&gt;"", 'SSP - DoDAM &amp; SPRS Score'!H273, 'SSP - DoDAM &amp; SPRS Score'!I273))</f>
        <v>3.8.6 - Implement cryptographic mechanisms to protect the confidentiality of CUI stored on digital media during transport unless otherwise protected by alternative physical safeguards.</v>
      </c>
      <c r="B273" s="346"/>
      <c r="C273" s="346"/>
      <c r="D273" s="346"/>
      <c r="E273" s="347"/>
    </row>
    <row r="274" spans="1:5" ht="15" x14ac:dyDescent="0.15">
      <c r="A274" s="345" t="str">
        <f>IF('SSP - DoDAM &amp; SPRS Score'!L274&lt;&gt;"Fully Addressed", 'SSP - DoDAM &amp; SPRS Score'!B274&amp; " - " &amp;IF('SSP - DoDAM &amp; SPRS Score'!H274&lt;&gt;"", 'SSP - DoDAM &amp; SPRS Score'!H274, 'SSP - DoDAM &amp; SPRS Score'!I274))</f>
        <v>3.8.7 - Control the use of removable media on system components.</v>
      </c>
      <c r="B274" s="346"/>
      <c r="C274" s="346"/>
      <c r="D274" s="346"/>
      <c r="E274" s="347"/>
    </row>
    <row r="275" spans="1:5" ht="15" x14ac:dyDescent="0.15">
      <c r="A275" s="345" t="str">
        <f>IF('SSP - DoDAM &amp; SPRS Score'!L275&lt;&gt;"Fully Addressed", 'SSP - DoDAM &amp; SPRS Score'!B275&amp; " - " &amp;IF('SSP - DoDAM &amp; SPRS Score'!H275&lt;&gt;"", 'SSP - DoDAM &amp; SPRS Score'!H275, 'SSP - DoDAM &amp; SPRS Score'!I275))</f>
        <v>3.8.8 - Prohibit the use of portable storage devices when such devices have no identifiable owner.</v>
      </c>
      <c r="B275" s="346"/>
      <c r="C275" s="346"/>
      <c r="D275" s="346"/>
      <c r="E275" s="347"/>
    </row>
    <row r="276" spans="1:5" ht="15" x14ac:dyDescent="0.15">
      <c r="A276" s="345" t="str">
        <f>IF('SSP - DoDAM &amp; SPRS Score'!L276&lt;&gt;"Fully Addressed", 'SSP - DoDAM &amp; SPRS Score'!B276&amp; " - " &amp;IF('SSP - DoDAM &amp; SPRS Score'!H276&lt;&gt;"", 'SSP - DoDAM &amp; SPRS Score'!H276, 'SSP - DoDAM &amp; SPRS Score'!I276))</f>
        <v>3.8.9 - Protect the confidentiality of backup CUI at storage locations.</v>
      </c>
      <c r="B276" s="346"/>
      <c r="C276" s="346"/>
      <c r="D276" s="346"/>
      <c r="E276" s="347"/>
    </row>
    <row r="277" spans="1:5" ht="15" x14ac:dyDescent="0.15">
      <c r="A277" s="345" t="str">
        <f>IF('SSP - DoDAM &amp; SPRS Score'!L277&lt;&gt;"Fully Addressed", 'SSP - DoDAM &amp; SPRS Score'!B277&amp; " - " &amp;IF('SSP - DoDAM &amp; SPRS Score'!H277&lt;&gt;"", 'SSP - DoDAM &amp; SPRS Score'!H277, 'SSP - DoDAM &amp; SPRS Score'!I277))</f>
        <v xml:space="preserve">3.9.1 - Screen individuals prior to authorizing access to organizational systems containing CUI. </v>
      </c>
      <c r="B277" s="346"/>
      <c r="C277" s="346"/>
      <c r="D277" s="346"/>
      <c r="E277" s="347"/>
    </row>
    <row r="278" spans="1:5" ht="30" x14ac:dyDescent="0.15">
      <c r="A278" s="345" t="str">
        <f>IF('SSP - DoDAM &amp; SPRS Score'!L278&lt;&gt;"Fully Addressed", 'SSP - DoDAM &amp; SPRS Score'!B278&amp; " - " &amp;IF('SSP - DoDAM &amp; SPRS Score'!H278&lt;&gt;"", 'SSP - DoDAM &amp; SPRS Score'!H278, 'SSP - DoDAM &amp; SPRS Score'!I278))</f>
        <v xml:space="preserve">3.9.2 - Ensure that organizational systems containing CUI are protected during and after personnel actions such as terminations and transfers. </v>
      </c>
      <c r="B278" s="346"/>
      <c r="C278" s="346"/>
      <c r="D278" s="346"/>
      <c r="E278" s="347"/>
    </row>
    <row r="279" spans="1:5" ht="30" x14ac:dyDescent="0.15">
      <c r="A279" s="345" t="str">
        <f>IF('SSP - DoDAM &amp; SPRS Score'!L279&lt;&gt;"Fully Addressed", 'SSP - DoDAM &amp; SPRS Score'!B279&amp; " - " &amp;IF('SSP - DoDAM &amp; SPRS Score'!H279&lt;&gt;"", 'SSP - DoDAM &amp; SPRS Score'!H279, 'SSP - DoDAM &amp; SPRS Score'!I279))</f>
        <v>3.9.2[a] - a policy and/or process for terminating system access authorization and any credentials coincident with personnel actions is established.</v>
      </c>
      <c r="B279" s="346"/>
      <c r="C279" s="346"/>
      <c r="D279" s="346"/>
      <c r="E279" s="347"/>
    </row>
    <row r="280" spans="1:5" ht="30" x14ac:dyDescent="0.15">
      <c r="A280" s="345" t="str">
        <f>IF('SSP - DoDAM &amp; SPRS Score'!L280&lt;&gt;"Fully Addressed", 'SSP - DoDAM &amp; SPRS Score'!B280&amp; " - " &amp;IF('SSP - DoDAM &amp; SPRS Score'!H280&lt;&gt;"", 'SSP - DoDAM &amp; SPRS Score'!H280, 'SSP - DoDAM &amp; SPRS Score'!I280))</f>
        <v>3.9.2[b] - system access and credentials are terminated consistent with personnel actions such as termination or transfer.</v>
      </c>
      <c r="B280" s="346"/>
      <c r="C280" s="346"/>
      <c r="D280" s="346"/>
      <c r="E280" s="347"/>
    </row>
    <row r="281" spans="1:5" ht="15" x14ac:dyDescent="0.15">
      <c r="A281" s="345" t="str">
        <f>IF('SSP - DoDAM &amp; SPRS Score'!L281&lt;&gt;"Fully Addressed", 'SSP - DoDAM &amp; SPRS Score'!B281&amp; " - " &amp;IF('SSP - DoDAM &amp; SPRS Score'!H281&lt;&gt;"", 'SSP - DoDAM &amp; SPRS Score'!H281, 'SSP - DoDAM &amp; SPRS Score'!I281))</f>
        <v>3.9.2[c] - the system is protected during and after personnel transfer actions.</v>
      </c>
      <c r="B281" s="346"/>
      <c r="C281" s="346"/>
      <c r="D281" s="346"/>
      <c r="E281" s="347"/>
    </row>
    <row r="282" spans="1:5" ht="30" x14ac:dyDescent="0.15">
      <c r="A282" s="345" t="str">
        <f>IF('SSP - DoDAM &amp; SPRS Score'!L282&lt;&gt;"Fully Addressed", 'SSP - DoDAM &amp; SPRS Score'!B282&amp; " - " &amp;IF('SSP - DoDAM &amp; SPRS Score'!H282&lt;&gt;"", 'SSP - DoDAM &amp; SPRS Score'!H282, 'SSP - DoDAM &amp; SPRS Score'!I282))</f>
        <v xml:space="preserve">3.10.1 - Limit physical access to organizational systems, equipment, and the respective operating environments to authorized individuals. </v>
      </c>
      <c r="B282" s="346"/>
      <c r="C282" s="346"/>
      <c r="D282" s="346"/>
      <c r="E282" s="347"/>
    </row>
    <row r="283" spans="1:5" ht="15" x14ac:dyDescent="0.15">
      <c r="A283" s="345" t="str">
        <f>IF('SSP - DoDAM &amp; SPRS Score'!L283&lt;&gt;"Fully Addressed", 'SSP - DoDAM &amp; SPRS Score'!B283&amp; " - " &amp;IF('SSP - DoDAM &amp; SPRS Score'!H283&lt;&gt;"", 'SSP - DoDAM &amp; SPRS Score'!H283, 'SSP - DoDAM &amp; SPRS Score'!I283))</f>
        <v xml:space="preserve">3.10.1[a] - authorized individuals allowed physical access are identified. </v>
      </c>
      <c r="B283" s="346"/>
      <c r="C283" s="346"/>
      <c r="D283" s="346"/>
      <c r="E283" s="347"/>
    </row>
    <row r="284" spans="1:5" ht="15" x14ac:dyDescent="0.15">
      <c r="A284" s="345" t="str">
        <f>IF('SSP - DoDAM &amp; SPRS Score'!L284&lt;&gt;"Fully Addressed", 'SSP - DoDAM &amp; SPRS Score'!B284&amp; " - " &amp;IF('SSP - DoDAM &amp; SPRS Score'!H284&lt;&gt;"", 'SSP - DoDAM &amp; SPRS Score'!H284, 'SSP - DoDAM &amp; SPRS Score'!I284))</f>
        <v>3.10.1[b] - physical access to organizational systems is limited to authorized individuals.</v>
      </c>
      <c r="B284" s="346"/>
      <c r="C284" s="346"/>
      <c r="D284" s="346"/>
      <c r="E284" s="347"/>
    </row>
    <row r="285" spans="1:5" ht="15" x14ac:dyDescent="0.15">
      <c r="A285" s="345" t="str">
        <f>IF('SSP - DoDAM &amp; SPRS Score'!L285&lt;&gt;"Fully Addressed", 'SSP - DoDAM &amp; SPRS Score'!B285&amp; " - " &amp;IF('SSP - DoDAM &amp; SPRS Score'!H285&lt;&gt;"", 'SSP - DoDAM &amp; SPRS Score'!H285, 'SSP - DoDAM &amp; SPRS Score'!I285))</f>
        <v>3.10.1[c] - physical access to equipment is limited to authorized individuals.</v>
      </c>
      <c r="B285" s="346"/>
      <c r="C285" s="346"/>
      <c r="D285" s="346"/>
      <c r="E285" s="347"/>
    </row>
    <row r="286" spans="1:5" ht="15" x14ac:dyDescent="0.15">
      <c r="A286" s="345" t="str">
        <f>IF('SSP - DoDAM &amp; SPRS Score'!L286&lt;&gt;"Fully Addressed", 'SSP - DoDAM &amp; SPRS Score'!B286&amp; " - " &amp;IF('SSP - DoDAM &amp; SPRS Score'!H286&lt;&gt;"", 'SSP - DoDAM &amp; SPRS Score'!H286, 'SSP - DoDAM &amp; SPRS Score'!I286))</f>
        <v>3.10.1[d] - physical access to operating environments is limited to authorized individuals.</v>
      </c>
      <c r="B286" s="346"/>
      <c r="C286" s="346"/>
      <c r="D286" s="346"/>
      <c r="E286" s="347"/>
    </row>
    <row r="287" spans="1:5" ht="15" x14ac:dyDescent="0.15">
      <c r="A287" s="345" t="str">
        <f>IF('SSP - DoDAM &amp; SPRS Score'!L287&lt;&gt;"Fully Addressed", 'SSP - DoDAM &amp; SPRS Score'!B287&amp; " - " &amp;IF('SSP - DoDAM &amp; SPRS Score'!H287&lt;&gt;"", 'SSP - DoDAM &amp; SPRS Score'!H287, 'SSP - DoDAM &amp; SPRS Score'!I287))</f>
        <v xml:space="preserve">3.10.2 - Protect and monitor the physical facility and support infrastructure for organizational systems. </v>
      </c>
      <c r="B287" s="346"/>
      <c r="C287" s="346"/>
      <c r="D287" s="346"/>
      <c r="E287" s="347"/>
    </row>
    <row r="288" spans="1:5" ht="15" x14ac:dyDescent="0.15">
      <c r="A288" s="345" t="str">
        <f>IF('SSP - DoDAM &amp; SPRS Score'!L288&lt;&gt;"Fully Addressed", 'SSP - DoDAM &amp; SPRS Score'!B288&amp; " - " &amp;IF('SSP - DoDAM &amp; SPRS Score'!H288&lt;&gt;"", 'SSP - DoDAM &amp; SPRS Score'!H288, 'SSP - DoDAM &amp; SPRS Score'!I288))</f>
        <v xml:space="preserve">3.10.2[a] - the physical facility where that system resides is protected. </v>
      </c>
      <c r="B288" s="346"/>
      <c r="C288" s="346"/>
      <c r="D288" s="346"/>
      <c r="E288" s="347"/>
    </row>
    <row r="289" spans="1:5" ht="15" x14ac:dyDescent="0.15">
      <c r="A289" s="345" t="str">
        <f>IF('SSP - DoDAM &amp; SPRS Score'!L289&lt;&gt;"Fully Addressed", 'SSP - DoDAM &amp; SPRS Score'!B289&amp; " - " &amp;IF('SSP - DoDAM &amp; SPRS Score'!H289&lt;&gt;"", 'SSP - DoDAM &amp; SPRS Score'!H289, 'SSP - DoDAM &amp; SPRS Score'!I289))</f>
        <v>3.10.2[b] - the support infrastructure for that system is protected.</v>
      </c>
      <c r="B289" s="346"/>
      <c r="C289" s="346"/>
      <c r="D289" s="346"/>
      <c r="E289" s="347"/>
    </row>
    <row r="290" spans="1:5" ht="15" x14ac:dyDescent="0.15">
      <c r="A290" s="345" t="str">
        <f>IF('SSP - DoDAM &amp; SPRS Score'!L290&lt;&gt;"Fully Addressed", 'SSP - DoDAM &amp; SPRS Score'!B290&amp; " - " &amp;IF('SSP - DoDAM &amp; SPRS Score'!H290&lt;&gt;"", 'SSP - DoDAM &amp; SPRS Score'!H290, 'SSP - DoDAM &amp; SPRS Score'!I290))</f>
        <v>3.10.2[c] - the physical facility where that system resides is monitored.</v>
      </c>
      <c r="B290" s="346"/>
      <c r="C290" s="346"/>
      <c r="D290" s="346"/>
      <c r="E290" s="347"/>
    </row>
    <row r="291" spans="1:5" ht="15" x14ac:dyDescent="0.15">
      <c r="A291" s="345" t="str">
        <f>IF('SSP - DoDAM &amp; SPRS Score'!L291&lt;&gt;"Fully Addressed", 'SSP - DoDAM &amp; SPRS Score'!B291&amp; " - " &amp;IF('SSP - DoDAM &amp; SPRS Score'!H291&lt;&gt;"", 'SSP - DoDAM &amp; SPRS Score'!H291, 'SSP - DoDAM &amp; SPRS Score'!I291))</f>
        <v>3.10.2[d] - the support infrastructure for that system is monitored.</v>
      </c>
      <c r="B291" s="346"/>
      <c r="C291" s="346"/>
      <c r="D291" s="346"/>
      <c r="E291" s="347"/>
    </row>
    <row r="292" spans="1:5" ht="15" x14ac:dyDescent="0.15">
      <c r="A292" s="345" t="str">
        <f>IF('SSP - DoDAM &amp; SPRS Score'!L292&lt;&gt;"Fully Addressed", 'SSP - DoDAM &amp; SPRS Score'!B292&amp; " - " &amp;IF('SSP - DoDAM &amp; SPRS Score'!H292&lt;&gt;"", 'SSP - DoDAM &amp; SPRS Score'!H292, 'SSP - DoDAM &amp; SPRS Score'!I292))</f>
        <v xml:space="preserve">3.10.3 - Escort visitors and monitor visitor activity. </v>
      </c>
      <c r="B292" s="346"/>
      <c r="C292" s="346"/>
      <c r="D292" s="346"/>
      <c r="E292" s="347"/>
    </row>
    <row r="293" spans="1:5" ht="15" x14ac:dyDescent="0.15">
      <c r="A293" s="345" t="str">
        <f>IF('SSP - DoDAM &amp; SPRS Score'!L293&lt;&gt;"Fully Addressed", 'SSP - DoDAM &amp; SPRS Score'!B293&amp; " - " &amp;IF('SSP - DoDAM &amp; SPRS Score'!H293&lt;&gt;"", 'SSP - DoDAM &amp; SPRS Score'!H293, 'SSP - DoDAM &amp; SPRS Score'!I293))</f>
        <v xml:space="preserve">3.10.3[a] - visitors are escorted. </v>
      </c>
      <c r="B293" s="346"/>
      <c r="C293" s="346"/>
      <c r="D293" s="346"/>
      <c r="E293" s="347"/>
    </row>
    <row r="294" spans="1:5" ht="15" x14ac:dyDescent="0.15">
      <c r="A294" s="345" t="str">
        <f>IF('SSP - DoDAM &amp; SPRS Score'!L294&lt;&gt;"Fully Addressed", 'SSP - DoDAM &amp; SPRS Score'!B294&amp; " - " &amp;IF('SSP - DoDAM &amp; SPRS Score'!H294&lt;&gt;"", 'SSP - DoDAM &amp; SPRS Score'!H294, 'SSP - DoDAM &amp; SPRS Score'!I294))</f>
        <v>3.10.3[b] - visitor activity is monitored.</v>
      </c>
      <c r="B294" s="346"/>
      <c r="C294" s="346"/>
      <c r="D294" s="346"/>
      <c r="E294" s="347"/>
    </row>
    <row r="295" spans="1:5" ht="15" x14ac:dyDescent="0.15">
      <c r="A295" s="345" t="str">
        <f>IF('SSP - DoDAM &amp; SPRS Score'!L295&lt;&gt;"Fully Addressed", 'SSP - DoDAM &amp; SPRS Score'!B295&amp; " - " &amp;IF('SSP - DoDAM &amp; SPRS Score'!H295&lt;&gt;"", 'SSP - DoDAM &amp; SPRS Score'!H295, 'SSP - DoDAM &amp; SPRS Score'!I295))</f>
        <v xml:space="preserve">3.10.4 - Maintain audit logs of physical access. </v>
      </c>
      <c r="B295" s="346"/>
      <c r="C295" s="346"/>
      <c r="D295" s="346"/>
      <c r="E295" s="347"/>
    </row>
    <row r="296" spans="1:5" ht="15" x14ac:dyDescent="0.15">
      <c r="A296" s="345" t="str">
        <f>IF('SSP - DoDAM &amp; SPRS Score'!L296&lt;&gt;"Fully Addressed", 'SSP - DoDAM &amp; SPRS Score'!B296&amp; " - " &amp;IF('SSP - DoDAM &amp; SPRS Score'!H296&lt;&gt;"", 'SSP - DoDAM &amp; SPRS Score'!H296, 'SSP - DoDAM &amp; SPRS Score'!I296))</f>
        <v xml:space="preserve">3.10.5 - Control and manage physical access devices. </v>
      </c>
      <c r="B296" s="346"/>
      <c r="C296" s="346"/>
      <c r="D296" s="346"/>
      <c r="E296" s="347"/>
    </row>
    <row r="297" spans="1:5" ht="15" x14ac:dyDescent="0.15">
      <c r="A297" s="345" t="str">
        <f>IF('SSP - DoDAM &amp; SPRS Score'!L297&lt;&gt;"Fully Addressed", 'SSP - DoDAM &amp; SPRS Score'!B297&amp; " - " &amp;IF('SSP - DoDAM &amp; SPRS Score'!H297&lt;&gt;"", 'SSP - DoDAM &amp; SPRS Score'!H297, 'SSP - DoDAM &amp; SPRS Score'!I297))</f>
        <v xml:space="preserve">3.10.5[a] - physical access devices are identified.  </v>
      </c>
      <c r="B297" s="346"/>
      <c r="C297" s="346"/>
      <c r="D297" s="346"/>
      <c r="E297" s="347"/>
    </row>
    <row r="298" spans="1:5" ht="15" x14ac:dyDescent="0.15">
      <c r="A298" s="345" t="str">
        <f>IF('SSP - DoDAM &amp; SPRS Score'!L298&lt;&gt;"Fully Addressed", 'SSP - DoDAM &amp; SPRS Score'!B298&amp; " - " &amp;IF('SSP - DoDAM &amp; SPRS Score'!H298&lt;&gt;"", 'SSP - DoDAM &amp; SPRS Score'!H298, 'SSP - DoDAM &amp; SPRS Score'!I298))</f>
        <v xml:space="preserve">3.10.5[b] - physical access devices are controlled.  </v>
      </c>
      <c r="B298" s="346"/>
      <c r="C298" s="346"/>
      <c r="D298" s="346"/>
      <c r="E298" s="347"/>
    </row>
    <row r="299" spans="1:5" ht="15" x14ac:dyDescent="0.15">
      <c r="A299" s="345" t="str">
        <f>IF('SSP - DoDAM &amp; SPRS Score'!L299&lt;&gt;"Fully Addressed", 'SSP - DoDAM &amp; SPRS Score'!B299&amp; " - " &amp;IF('SSP - DoDAM &amp; SPRS Score'!H299&lt;&gt;"", 'SSP - DoDAM &amp; SPRS Score'!H299, 'SSP - DoDAM &amp; SPRS Score'!I299))</f>
        <v>3.10.5[c] - physical access devices are managed.</v>
      </c>
      <c r="B299" s="346"/>
      <c r="C299" s="346"/>
      <c r="D299" s="346"/>
      <c r="E299" s="347"/>
    </row>
    <row r="300" spans="1:5" ht="15" x14ac:dyDescent="0.15">
      <c r="A300" s="345" t="str">
        <f>IF('SSP - DoDAM &amp; SPRS Score'!L300&lt;&gt;"Fully Addressed", 'SSP - DoDAM &amp; SPRS Score'!B300&amp; " - " &amp;IF('SSP - DoDAM &amp; SPRS Score'!H300&lt;&gt;"", 'SSP - DoDAM &amp; SPRS Score'!H300, 'SSP - DoDAM &amp; SPRS Score'!I300))</f>
        <v xml:space="preserve">3.10.6 - Enforce safeguarding measures for CUI at alternate work sites. </v>
      </c>
      <c r="B300" s="346"/>
      <c r="C300" s="346"/>
      <c r="D300" s="346"/>
      <c r="E300" s="347"/>
    </row>
    <row r="301" spans="1:5" ht="15" x14ac:dyDescent="0.15">
      <c r="A301" s="345" t="str">
        <f>IF('SSP - DoDAM &amp; SPRS Score'!L301&lt;&gt;"Fully Addressed", 'SSP - DoDAM &amp; SPRS Score'!B301&amp; " - " &amp;IF('SSP - DoDAM &amp; SPRS Score'!H301&lt;&gt;"", 'SSP - DoDAM &amp; SPRS Score'!H301, 'SSP - DoDAM &amp; SPRS Score'!I301))</f>
        <v>3.10.6[a] - safeguarding measures for CUI are defined for alternate work sites.</v>
      </c>
      <c r="B301" s="346"/>
      <c r="C301" s="346"/>
      <c r="D301" s="346"/>
      <c r="E301" s="347"/>
    </row>
    <row r="302" spans="1:5" ht="15" x14ac:dyDescent="0.15">
      <c r="A302" s="345" t="str">
        <f>IF('SSP - DoDAM &amp; SPRS Score'!L302&lt;&gt;"Fully Addressed", 'SSP - DoDAM &amp; SPRS Score'!B302&amp; " - " &amp;IF('SSP - DoDAM &amp; SPRS Score'!H302&lt;&gt;"", 'SSP - DoDAM &amp; SPRS Score'!H302, 'SSP - DoDAM &amp; SPRS Score'!I302))</f>
        <v>3.10.6[b] - safeguarding measures for CUI are enforced for alternate work sites.</v>
      </c>
      <c r="B302" s="346"/>
      <c r="C302" s="346"/>
      <c r="D302" s="346"/>
      <c r="E302" s="347"/>
    </row>
    <row r="303" spans="1:5" ht="45" x14ac:dyDescent="0.15">
      <c r="A303" s="345" t="str">
        <f>IF('SSP - DoDAM &amp; SPRS Score'!L303&lt;&gt;"Fully Addressed", 'SSP - DoDAM &amp; SPRS Score'!B303&amp; " - " &amp;IF('SSP - DoDAM &amp; SPRS Score'!H303&lt;&gt;"", 'SSP - DoDAM &amp; SPRS Score'!H303, 'SSP - DoDAM &amp; SPRS Score'!I303))</f>
        <v>3.11.1 - Periodically assess the risk to organizational operations (including mission, functions, image, or reputation), organizational assets, and individuals, resulting from the operation of organizational systems and the associated processing, storage, or transmission of CUI</v>
      </c>
      <c r="B303" s="346"/>
      <c r="C303" s="346"/>
      <c r="D303" s="346"/>
      <c r="E303" s="347"/>
    </row>
    <row r="304" spans="1:5" ht="15" x14ac:dyDescent="0.15">
      <c r="A304" s="345" t="str">
        <f>IF('SSP - DoDAM &amp; SPRS Score'!L304&lt;&gt;"Fully Addressed", 'SSP - DoDAM &amp; SPRS Score'!B304&amp; " - " &amp;IF('SSP - DoDAM &amp; SPRS Score'!H304&lt;&gt;"", 'SSP - DoDAM &amp; SPRS Score'!H304, 'SSP - DoDAM &amp; SPRS Score'!I304))</f>
        <v>3.11.1[a] - the frequency to assess risk to organizational operations, organizational assets, and individuals is defined.</v>
      </c>
      <c r="B304" s="346"/>
      <c r="C304" s="346"/>
      <c r="D304" s="346"/>
      <c r="E304" s="347"/>
    </row>
    <row r="305" spans="1:5" ht="30" x14ac:dyDescent="0.15">
      <c r="A305" s="345" t="str">
        <f>IF('SSP - DoDAM &amp; SPRS Score'!L305&lt;&gt;"Fully Addressed", 'SSP - DoDAM &amp; SPRS Score'!B305&amp; " - " &amp;IF('SSP - DoDAM &amp; SPRS Score'!H305&lt;&gt;"", 'SSP - DoDAM &amp; SPRS Score'!H305, 'SSP - DoDAM &amp; SPRS Score'!I305))</f>
        <v>3.11.1[b] - risk to organizational operations, organizational assets, and individuals resulting from the operation of an organizational system that processes, stores, or transmits CUI is assessed with the defined frequency.</v>
      </c>
      <c r="B305" s="346"/>
      <c r="C305" s="346"/>
      <c r="D305" s="346"/>
      <c r="E305" s="347"/>
    </row>
    <row r="306" spans="1:5" ht="30" x14ac:dyDescent="0.15">
      <c r="A306" s="345" t="str">
        <f>IF('SSP - DoDAM &amp; SPRS Score'!L306&lt;&gt;"Fully Addressed", 'SSP - DoDAM &amp; SPRS Score'!B306&amp; " - " &amp;IF('SSP - DoDAM &amp; SPRS Score'!H306&lt;&gt;"", 'SSP - DoDAM &amp; SPRS Score'!H306, 'SSP - DoDAM &amp; SPRS Score'!I306))</f>
        <v xml:space="preserve">3.11.2 - Scan for vulnerabilities in organizational systems and applications periodically and when new vulnerabilities affecting those systems and applications are identified. </v>
      </c>
      <c r="B306" s="346"/>
      <c r="C306" s="346"/>
      <c r="D306" s="346"/>
      <c r="E306" s="347"/>
    </row>
    <row r="307" spans="1:5" ht="30" x14ac:dyDescent="0.15">
      <c r="A307" s="345" t="str">
        <f>IF('SSP - DoDAM &amp; SPRS Score'!L307&lt;&gt;"Fully Addressed", 'SSP - DoDAM &amp; SPRS Score'!B307&amp; " - " &amp;IF('SSP - DoDAM &amp; SPRS Score'!H307&lt;&gt;"", 'SSP - DoDAM &amp; SPRS Score'!H307, 'SSP - DoDAM &amp; SPRS Score'!I307))</f>
        <v>3.11.2[a] - the frequency to scan for vulnerabilities in an organizational system and its applications that process, store, or transmit CUI is defined.</v>
      </c>
      <c r="B307" s="346"/>
      <c r="C307" s="346"/>
      <c r="D307" s="346"/>
      <c r="E307" s="347"/>
    </row>
    <row r="308" spans="1:5" ht="30" x14ac:dyDescent="0.15">
      <c r="A308" s="345" t="str">
        <f>IF('SSP - DoDAM &amp; SPRS Score'!L308&lt;&gt;"Fully Addressed", 'SSP - DoDAM &amp; SPRS Score'!B308&amp; " - " &amp;IF('SSP - DoDAM &amp; SPRS Score'!H308&lt;&gt;"", 'SSP - DoDAM &amp; SPRS Score'!H308, 'SSP - DoDAM &amp; SPRS Score'!I308))</f>
        <v>3.11.2[b] - vulnerability scans are performed in an organizational system that processes, stores, or transmits CUI with the defined frequency.</v>
      </c>
      <c r="B308" s="346"/>
      <c r="C308" s="346"/>
      <c r="D308" s="346"/>
      <c r="E308" s="347"/>
    </row>
    <row r="309" spans="1:5" ht="15" x14ac:dyDescent="0.15">
      <c r="A309" s="345" t="str">
        <f>IF('SSP - DoDAM &amp; SPRS Score'!L309&lt;&gt;"Fully Addressed", 'SSP - DoDAM &amp; SPRS Score'!B309&amp; " - " &amp;IF('SSP - DoDAM &amp; SPRS Score'!H309&lt;&gt;"", 'SSP - DoDAM &amp; SPRS Score'!H309, 'SSP - DoDAM &amp; SPRS Score'!I309))</f>
        <v>3.11.2[c] - vulnerability scans are performed in an application that contains CUI with the defined frequency.</v>
      </c>
      <c r="B309" s="346"/>
      <c r="C309" s="346"/>
      <c r="D309" s="346"/>
      <c r="E309" s="347"/>
    </row>
    <row r="310" spans="1:5" ht="30" x14ac:dyDescent="0.15">
      <c r="A310" s="345" t="str">
        <f>IF('SSP - DoDAM &amp; SPRS Score'!L310&lt;&gt;"Fully Addressed", 'SSP - DoDAM &amp; SPRS Score'!B310&amp; " - " &amp;IF('SSP - DoDAM &amp; SPRS Score'!H310&lt;&gt;"", 'SSP - DoDAM &amp; SPRS Score'!H310, 'SSP - DoDAM &amp; SPRS Score'!I310))</f>
        <v>3.11.2[d] - vulnerability scans are performed in an organizational system that processes, stores, or transmits CUI when new vulnerabilities are identified.</v>
      </c>
      <c r="B310" s="346"/>
      <c r="C310" s="346"/>
      <c r="D310" s="346"/>
      <c r="E310" s="347"/>
    </row>
    <row r="311" spans="1:5" ht="30" x14ac:dyDescent="0.15">
      <c r="A311" s="345" t="str">
        <f>IF('SSP - DoDAM &amp; SPRS Score'!L311&lt;&gt;"Fully Addressed", 'SSP - DoDAM &amp; SPRS Score'!B311&amp; " - " &amp;IF('SSP - DoDAM &amp; SPRS Score'!H311&lt;&gt;"", 'SSP - DoDAM &amp; SPRS Score'!H311, 'SSP - DoDAM &amp; SPRS Score'!I311))</f>
        <v>3.11.2[e] - vulnerability scans are performed in an application that contains CUI when new vulnerabilities are identified.</v>
      </c>
      <c r="B311" s="346"/>
      <c r="C311" s="346"/>
      <c r="D311" s="346"/>
      <c r="E311" s="347"/>
    </row>
    <row r="312" spans="1:5" ht="15" x14ac:dyDescent="0.15">
      <c r="A312" s="345" t="str">
        <f>IF('SSP - DoDAM &amp; SPRS Score'!L312&lt;&gt;"Fully Addressed", 'SSP - DoDAM &amp; SPRS Score'!B312&amp; " - " &amp;IF('SSP - DoDAM &amp; SPRS Score'!H312&lt;&gt;"", 'SSP - DoDAM &amp; SPRS Score'!H312, 'SSP - DoDAM &amp; SPRS Score'!I312))</f>
        <v xml:space="preserve">3.11.3 - Remediate vulnerabilities in accordance with risk assessments. </v>
      </c>
      <c r="B312" s="346"/>
      <c r="C312" s="346"/>
      <c r="D312" s="346"/>
      <c r="E312" s="347"/>
    </row>
    <row r="313" spans="1:5" ht="15" x14ac:dyDescent="0.15">
      <c r="A313" s="345" t="str">
        <f>IF('SSP - DoDAM &amp; SPRS Score'!L313&lt;&gt;"Fully Addressed", 'SSP - DoDAM &amp; SPRS Score'!B313&amp; " - " &amp;IF('SSP - DoDAM &amp; SPRS Score'!H313&lt;&gt;"", 'SSP - DoDAM &amp; SPRS Score'!H313, 'SSP - DoDAM &amp; SPRS Score'!I313))</f>
        <v>3.11.3[a] - vulnerabilities are identified.</v>
      </c>
      <c r="B313" s="346"/>
      <c r="C313" s="346"/>
      <c r="D313" s="346"/>
      <c r="E313" s="347"/>
    </row>
    <row r="314" spans="1:5" ht="15" x14ac:dyDescent="0.15">
      <c r="A314" s="345" t="str">
        <f>IF('SSP - DoDAM &amp; SPRS Score'!L314&lt;&gt;"Fully Addressed", 'SSP - DoDAM &amp; SPRS Score'!B314&amp; " - " &amp;IF('SSP - DoDAM &amp; SPRS Score'!H314&lt;&gt;"", 'SSP - DoDAM &amp; SPRS Score'!H314, 'SSP - DoDAM &amp; SPRS Score'!I314))</f>
        <v>3.11.3[b] - vulnerabilities are remediated in accordance with risk assessments.</v>
      </c>
      <c r="B314" s="346"/>
      <c r="C314" s="346"/>
      <c r="D314" s="346"/>
      <c r="E314" s="347"/>
    </row>
    <row r="315" spans="1:5" ht="30" x14ac:dyDescent="0.15">
      <c r="A315" s="345" t="str">
        <f>IF('SSP - DoDAM &amp; SPRS Score'!L315&lt;&gt;"Fully Addressed", 'SSP - DoDAM &amp; SPRS Score'!B315&amp; " - " &amp;IF('SSP - DoDAM &amp; SPRS Score'!H315&lt;&gt;"", 'SSP - DoDAM &amp; SPRS Score'!H315, 'SSP - DoDAM &amp; SPRS Score'!I315))</f>
        <v xml:space="preserve">3.12.1 - Periodically assess the security controls in organizational systems to determine if the controls are effective in their application. </v>
      </c>
      <c r="B315" s="346"/>
      <c r="C315" s="346"/>
      <c r="D315" s="346"/>
      <c r="E315" s="347"/>
    </row>
    <row r="316" spans="1:5" ht="15" x14ac:dyDescent="0.15">
      <c r="A316" s="345" t="str">
        <f>IF('SSP - DoDAM &amp; SPRS Score'!L316&lt;&gt;"Fully Addressed", 'SSP - DoDAM &amp; SPRS Score'!B316&amp; " - " &amp;IF('SSP - DoDAM &amp; SPRS Score'!H316&lt;&gt;"", 'SSP - DoDAM &amp; SPRS Score'!H316, 'SSP - DoDAM &amp; SPRS Score'!I316))</f>
        <v>3.12.1[a] - the frequency of security control assessments is defined.</v>
      </c>
      <c r="B316" s="346"/>
      <c r="C316" s="346"/>
      <c r="D316" s="346"/>
      <c r="E316" s="347"/>
    </row>
    <row r="317" spans="1:5" ht="30" x14ac:dyDescent="0.15">
      <c r="A317" s="345" t="str">
        <f>IF('SSP - DoDAM &amp; SPRS Score'!L317&lt;&gt;"Fully Addressed", 'SSP - DoDAM &amp; SPRS Score'!B317&amp; " - " &amp;IF('SSP - DoDAM &amp; SPRS Score'!H317&lt;&gt;"", 'SSP - DoDAM &amp; SPRS Score'!H317, 'SSP - DoDAM &amp; SPRS Score'!I317))</f>
        <v>3.12.1[b] - security controls are assessed with the defined frequency to determine if the controls are effective in their application.</v>
      </c>
      <c r="B317" s="346"/>
      <c r="C317" s="346"/>
      <c r="D317" s="346"/>
      <c r="E317" s="347"/>
    </row>
    <row r="318" spans="1:5" ht="30" x14ac:dyDescent="0.15">
      <c r="A318" s="345" t="str">
        <f>IF('SSP - DoDAM &amp; SPRS Score'!L318&lt;&gt;"Fully Addressed", 'SSP - DoDAM &amp; SPRS Score'!B318&amp; " - " &amp;IF('SSP - DoDAM &amp; SPRS Score'!H318&lt;&gt;"", 'SSP - DoDAM &amp; SPRS Score'!H318, 'SSP - DoDAM &amp; SPRS Score'!I318))</f>
        <v>3.12.2 - Develop and implement plans of action designed to correct deficiencies and reduce or eliminate vulnerabilities in organizational systems</v>
      </c>
      <c r="B318" s="346"/>
      <c r="C318" s="346"/>
      <c r="D318" s="346"/>
      <c r="E318" s="347"/>
    </row>
    <row r="319" spans="1:5" ht="15" x14ac:dyDescent="0.15">
      <c r="A319" s="345" t="str">
        <f>IF('SSP - DoDAM &amp; SPRS Score'!L319&lt;&gt;"Fully Addressed", 'SSP - DoDAM &amp; SPRS Score'!B319&amp; " - " &amp;IF('SSP - DoDAM &amp; SPRS Score'!H319&lt;&gt;"", 'SSP - DoDAM &amp; SPRS Score'!H319, 'SSP - DoDAM &amp; SPRS Score'!I319))</f>
        <v>3.12.2[a] - deficiencies and vulnerabilities to be addressed by the plan of action are identified.</v>
      </c>
      <c r="B319" s="346"/>
      <c r="C319" s="346"/>
      <c r="D319" s="346"/>
      <c r="E319" s="347"/>
    </row>
    <row r="320" spans="1:5" ht="30" x14ac:dyDescent="0.15">
      <c r="A320" s="345" t="str">
        <f>IF('SSP - DoDAM &amp; SPRS Score'!L320&lt;&gt;"Fully Addressed", 'SSP - DoDAM &amp; SPRS Score'!B320&amp; " - " &amp;IF('SSP - DoDAM &amp; SPRS Score'!H320&lt;&gt;"", 'SSP - DoDAM &amp; SPRS Score'!H320, 'SSP - DoDAM &amp; SPRS Score'!I320))</f>
        <v>3.12.2[b] - a plan of action is developed to correct identified deficiencies and reduce or eliminate identified vulnerabilities.</v>
      </c>
      <c r="B320" s="346"/>
      <c r="C320" s="346"/>
      <c r="D320" s="346"/>
      <c r="E320" s="347"/>
    </row>
    <row r="321" spans="1:5" ht="30" x14ac:dyDescent="0.15">
      <c r="A321" s="345" t="str">
        <f>IF('SSP - DoDAM &amp; SPRS Score'!L321&lt;&gt;"Fully Addressed", 'SSP - DoDAM &amp; SPRS Score'!B321&amp; " - " &amp;IF('SSP - DoDAM &amp; SPRS Score'!H321&lt;&gt;"", 'SSP - DoDAM &amp; SPRS Score'!H321, 'SSP - DoDAM &amp; SPRS Score'!I321))</f>
        <v>3.12.2[c] - the plan of action is implemented to correct identified deficiencies and reduce or eliminate identified vulnerabilities.</v>
      </c>
      <c r="B321" s="346"/>
      <c r="C321" s="346"/>
      <c r="D321" s="346"/>
      <c r="E321" s="347"/>
    </row>
    <row r="322" spans="1:5" ht="15" x14ac:dyDescent="0.15">
      <c r="A322" s="345" t="str">
        <f>IF('SSP - DoDAM &amp; SPRS Score'!L322&lt;&gt;"Fully Addressed", 'SSP - DoDAM &amp; SPRS Score'!B322&amp; " - " &amp;IF('SSP - DoDAM &amp; SPRS Score'!H322&lt;&gt;"", 'SSP - DoDAM &amp; SPRS Score'!H322, 'SSP - DoDAM &amp; SPRS Score'!I322))</f>
        <v xml:space="preserve">3.12.3 - Monitor security controls on an ongoing basis to ensure the continued effectiveness of the controls. </v>
      </c>
      <c r="B322" s="346"/>
      <c r="C322" s="346"/>
      <c r="D322" s="346"/>
      <c r="E322" s="347"/>
    </row>
    <row r="323" spans="1:5" ht="45" x14ac:dyDescent="0.15">
      <c r="A323" s="345" t="str">
        <f>IF('SSP - DoDAM &amp; SPRS Score'!L323&lt;&gt;"Fully Addressed", 'SSP - DoDAM &amp; SPRS Score'!B323&amp; " - " &amp;IF('SSP - DoDAM &amp; SPRS Score'!H323&lt;&gt;"", 'SSP - DoDAM &amp; SPRS Score'!H323, 'SSP - DoDAM &amp; SPRS Score'!I323))</f>
        <v xml:space="preserve">3.12.4 - Develop, document, and periodically update system security plans that describe system boundaries, system environments of operation, how security requirements are implemented, and the relationships with or connections to other systems. </v>
      </c>
      <c r="B323" s="346"/>
      <c r="C323" s="346"/>
      <c r="D323" s="346"/>
      <c r="E323" s="347"/>
    </row>
    <row r="324" spans="1:5" ht="15" x14ac:dyDescent="0.15">
      <c r="A324" s="345" t="str">
        <f>IF('SSP - DoDAM &amp; SPRS Score'!L324&lt;&gt;"Fully Addressed", 'SSP - DoDAM &amp; SPRS Score'!B324&amp; " - " &amp;IF('SSP - DoDAM &amp; SPRS Score'!H324&lt;&gt;"", 'SSP - DoDAM &amp; SPRS Score'!H324, 'SSP - DoDAM &amp; SPRS Score'!I324))</f>
        <v>3.12.4[a] - a system security plan is developed.</v>
      </c>
      <c r="B324" s="346"/>
      <c r="C324" s="346"/>
      <c r="D324" s="346"/>
      <c r="E324" s="347"/>
    </row>
    <row r="325" spans="1:5" ht="15" x14ac:dyDescent="0.15">
      <c r="A325" s="345" t="str">
        <f>IF('SSP - DoDAM &amp; SPRS Score'!L325&lt;&gt;"Fully Addressed", 'SSP - DoDAM &amp; SPRS Score'!B325&amp; " - " &amp;IF('SSP - DoDAM &amp; SPRS Score'!H325&lt;&gt;"", 'SSP - DoDAM &amp; SPRS Score'!H325, 'SSP - DoDAM &amp; SPRS Score'!I325))</f>
        <v xml:space="preserve">3.12.4[b] - the system boundary is described and documented in the system security plan. </v>
      </c>
      <c r="B325" s="346"/>
      <c r="C325" s="346"/>
      <c r="D325" s="346"/>
      <c r="E325" s="347"/>
    </row>
    <row r="326" spans="1:5" ht="15" x14ac:dyDescent="0.15">
      <c r="A326" s="345" t="str">
        <f>IF('SSP - DoDAM &amp; SPRS Score'!L326&lt;&gt;"Fully Addressed", 'SSP - DoDAM &amp; SPRS Score'!B326&amp; " - " &amp;IF('SSP - DoDAM &amp; SPRS Score'!H326&lt;&gt;"", 'SSP - DoDAM &amp; SPRS Score'!H326, 'SSP - DoDAM &amp; SPRS Score'!I326))</f>
        <v>3.12.4[c] - the system environment of operation is described and documented in the system security plan.</v>
      </c>
      <c r="B326" s="346"/>
      <c r="C326" s="346"/>
      <c r="D326" s="346"/>
      <c r="E326" s="347"/>
    </row>
    <row r="327" spans="1:5" ht="30" x14ac:dyDescent="0.15">
      <c r="A327" s="345" t="str">
        <f>IF('SSP - DoDAM &amp; SPRS Score'!L327&lt;&gt;"Fully Addressed", 'SSP - DoDAM &amp; SPRS Score'!B327&amp; " - " &amp;IF('SSP - DoDAM &amp; SPRS Score'!H327&lt;&gt;"", 'SSP - DoDAM &amp; SPRS Score'!H327, 'SSP - DoDAM &amp; SPRS Score'!I327))</f>
        <v>3.12.4[d] - the security requirements identified and approved by the designated authority as non-applicable are identified.</v>
      </c>
      <c r="B327" s="346"/>
      <c r="C327" s="346"/>
      <c r="D327" s="346"/>
      <c r="E327" s="347"/>
    </row>
    <row r="328" spans="1:5" ht="30" x14ac:dyDescent="0.15">
      <c r="A328" s="345" t="str">
        <f>IF('SSP - DoDAM &amp; SPRS Score'!L328&lt;&gt;"Fully Addressed", 'SSP - DoDAM &amp; SPRS Score'!B328&amp; " - " &amp;IF('SSP - DoDAM &amp; SPRS Score'!H328&lt;&gt;"", 'SSP - DoDAM &amp; SPRS Score'!H328, 'SSP - DoDAM &amp; SPRS Score'!I328))</f>
        <v>3.12.4[e] - the method of security requirement implementation is described and documented in the system security plan.</v>
      </c>
      <c r="B328" s="346"/>
      <c r="C328" s="346"/>
      <c r="D328" s="346"/>
      <c r="E328" s="347"/>
    </row>
    <row r="329" spans="1:5" ht="30" x14ac:dyDescent="0.15">
      <c r="A329" s="345" t="str">
        <f>IF('SSP - DoDAM &amp; SPRS Score'!L329&lt;&gt;"Fully Addressed", 'SSP - DoDAM &amp; SPRS Score'!B329&amp; " - " &amp;IF('SSP - DoDAM &amp; SPRS Score'!H329&lt;&gt;"", 'SSP - DoDAM &amp; SPRS Score'!H329, 'SSP - DoDAM &amp; SPRS Score'!I329))</f>
        <v>3.12.4[f] - the relationship with or connection to other systems is described and documented in the system security plan.</v>
      </c>
      <c r="B329" s="346"/>
      <c r="C329" s="346"/>
      <c r="D329" s="346"/>
      <c r="E329" s="347"/>
    </row>
    <row r="330" spans="1:5" ht="15" x14ac:dyDescent="0.15">
      <c r="A330" s="345" t="str">
        <f>IF('SSP - DoDAM &amp; SPRS Score'!L330&lt;&gt;"Fully Addressed", 'SSP - DoDAM &amp; SPRS Score'!B330&amp; " - " &amp;IF('SSP - DoDAM &amp; SPRS Score'!H330&lt;&gt;"", 'SSP - DoDAM &amp; SPRS Score'!H330, 'SSP - DoDAM &amp; SPRS Score'!I330))</f>
        <v>3.12.4[g] - the frequency to update the system security plan is defined.</v>
      </c>
      <c r="B330" s="346"/>
      <c r="C330" s="346"/>
      <c r="D330" s="346"/>
      <c r="E330" s="347"/>
    </row>
    <row r="331" spans="1:5" ht="15" x14ac:dyDescent="0.15">
      <c r="A331" s="345" t="str">
        <f>IF('SSP - DoDAM &amp; SPRS Score'!L331&lt;&gt;"Fully Addressed", 'SSP - DoDAM &amp; SPRS Score'!B331&amp; " - " &amp;IF('SSP - DoDAM &amp; SPRS Score'!H331&lt;&gt;"", 'SSP - DoDAM &amp; SPRS Score'!H331, 'SSP - DoDAM &amp; SPRS Score'!I331))</f>
        <v>3.12.4[h] - system security plan is updated with the defined frequency.</v>
      </c>
      <c r="B331" s="346"/>
      <c r="C331" s="346"/>
      <c r="D331" s="346"/>
      <c r="E331" s="347"/>
    </row>
    <row r="332" spans="1:5" ht="30" x14ac:dyDescent="0.15">
      <c r="A332" s="345" t="str">
        <f>IF('SSP - DoDAM &amp; SPRS Score'!L332&lt;&gt;"Fully Addressed", 'SSP - DoDAM &amp; SPRS Score'!B332&amp; " - " &amp;IF('SSP - DoDAM &amp; SPRS Score'!H332&lt;&gt;"", 'SSP - DoDAM &amp; SPRS Score'!H332, 'SSP - DoDAM &amp; SPRS Score'!I332))</f>
        <v xml:space="preserve">3.13.1 - Monitor, control, and protect communications (i.e., information transmitted or received by organizational systems) at the external boundaries and key internal boundaries of organizational systems. </v>
      </c>
      <c r="B332" s="346"/>
      <c r="C332" s="346"/>
      <c r="D332" s="346"/>
      <c r="E332" s="347"/>
    </row>
    <row r="333" spans="1:5" ht="15" x14ac:dyDescent="0.15">
      <c r="A333" s="345" t="str">
        <f>IF('SSP - DoDAM &amp; SPRS Score'!L333&lt;&gt;"Fully Addressed", 'SSP - DoDAM &amp; SPRS Score'!B333&amp; " - " &amp;IF('SSP - DoDAM &amp; SPRS Score'!H333&lt;&gt;"", 'SSP - DoDAM &amp; SPRS Score'!H333, 'SSP - DoDAM &amp; SPRS Score'!I333))</f>
        <v xml:space="preserve">3.13.1[a] - the external system boundary is defined. </v>
      </c>
      <c r="B333" s="346"/>
      <c r="C333" s="346"/>
      <c r="D333" s="346"/>
      <c r="E333" s="347"/>
    </row>
    <row r="334" spans="1:5" ht="15" x14ac:dyDescent="0.15">
      <c r="A334" s="345" t="str">
        <f>IF('SSP - DoDAM &amp; SPRS Score'!L334&lt;&gt;"Fully Addressed", 'SSP - DoDAM &amp; SPRS Score'!B334&amp; " - " &amp;IF('SSP - DoDAM &amp; SPRS Score'!H334&lt;&gt;"", 'SSP - DoDAM &amp; SPRS Score'!H334, 'SSP - DoDAM &amp; SPRS Score'!I334))</f>
        <v>3.13.1[b] - key internal system boundaries are defined.</v>
      </c>
      <c r="B334" s="346"/>
      <c r="C334" s="346"/>
      <c r="D334" s="346"/>
      <c r="E334" s="347"/>
    </row>
    <row r="335" spans="1:5" ht="15" x14ac:dyDescent="0.15">
      <c r="A335" s="345" t="str">
        <f>IF('SSP - DoDAM &amp; SPRS Score'!L335&lt;&gt;"Fully Addressed", 'SSP - DoDAM &amp; SPRS Score'!B335&amp; " - " &amp;IF('SSP - DoDAM &amp; SPRS Score'!H335&lt;&gt;"", 'SSP - DoDAM &amp; SPRS Score'!H335, 'SSP - DoDAM &amp; SPRS Score'!I335))</f>
        <v>3.13.1[c] - communications are monitored at the external system boundary.</v>
      </c>
      <c r="B335" s="346"/>
      <c r="C335" s="346"/>
      <c r="D335" s="346"/>
      <c r="E335" s="347"/>
    </row>
    <row r="336" spans="1:5" ht="15" x14ac:dyDescent="0.15">
      <c r="A336" s="345" t="str">
        <f>IF('SSP - DoDAM &amp; SPRS Score'!L336&lt;&gt;"Fully Addressed", 'SSP - DoDAM &amp; SPRS Score'!B336&amp; " - " &amp;IF('SSP - DoDAM &amp; SPRS Score'!H336&lt;&gt;"", 'SSP - DoDAM &amp; SPRS Score'!H336, 'SSP - DoDAM &amp; SPRS Score'!I336))</f>
        <v>3.13.1[d] - communications are monitored at key internal boundaries.</v>
      </c>
      <c r="B336" s="346"/>
      <c r="C336" s="346"/>
      <c r="D336" s="346"/>
      <c r="E336" s="347"/>
    </row>
    <row r="337" spans="1:5" ht="15" x14ac:dyDescent="0.15">
      <c r="A337" s="345" t="str">
        <f>IF('SSP - DoDAM &amp; SPRS Score'!L337&lt;&gt;"Fully Addressed", 'SSP - DoDAM &amp; SPRS Score'!B337&amp; " - " &amp;IF('SSP - DoDAM &amp; SPRS Score'!H337&lt;&gt;"", 'SSP - DoDAM &amp; SPRS Score'!H337, 'SSP - DoDAM &amp; SPRS Score'!I337))</f>
        <v>3.13.1[e] - communications are controlled at the external system boundary.</v>
      </c>
      <c r="B337" s="346"/>
      <c r="C337" s="346"/>
      <c r="D337" s="346"/>
      <c r="E337" s="347"/>
    </row>
    <row r="338" spans="1:5" ht="15" x14ac:dyDescent="0.15">
      <c r="A338" s="345" t="str">
        <f>IF('SSP - DoDAM &amp; SPRS Score'!L338&lt;&gt;"Fully Addressed", 'SSP - DoDAM &amp; SPRS Score'!B338&amp; " - " &amp;IF('SSP - DoDAM &amp; SPRS Score'!H338&lt;&gt;"", 'SSP - DoDAM &amp; SPRS Score'!H338, 'SSP - DoDAM &amp; SPRS Score'!I338))</f>
        <v>3.13.1[f] - communications are controlled at key internal boundaries.</v>
      </c>
      <c r="B338" s="346"/>
      <c r="C338" s="346"/>
      <c r="D338" s="346"/>
      <c r="E338" s="347"/>
    </row>
    <row r="339" spans="1:5" ht="15" x14ac:dyDescent="0.15">
      <c r="A339" s="345" t="str">
        <f>IF('SSP - DoDAM &amp; SPRS Score'!L339&lt;&gt;"Fully Addressed", 'SSP - DoDAM &amp; SPRS Score'!B339&amp; " - " &amp;IF('SSP - DoDAM &amp; SPRS Score'!H339&lt;&gt;"", 'SSP - DoDAM &amp; SPRS Score'!H339, 'SSP - DoDAM &amp; SPRS Score'!I339))</f>
        <v>3.13.1[g] - communications are protected at the external system boundary.</v>
      </c>
      <c r="B339" s="346"/>
      <c r="C339" s="346"/>
      <c r="D339" s="346"/>
      <c r="E339" s="347"/>
    </row>
    <row r="340" spans="1:5" ht="15" x14ac:dyDescent="0.15">
      <c r="A340" s="345" t="str">
        <f>IF('SSP - DoDAM &amp; SPRS Score'!L340&lt;&gt;"Fully Addressed", 'SSP - DoDAM &amp; SPRS Score'!B340&amp; " - " &amp;IF('SSP - DoDAM &amp; SPRS Score'!H340&lt;&gt;"", 'SSP - DoDAM &amp; SPRS Score'!H340, 'SSP - DoDAM &amp; SPRS Score'!I340))</f>
        <v>3.13.1[h] - communications are protected at key internal boundaries.</v>
      </c>
      <c r="B340" s="346"/>
      <c r="C340" s="346"/>
      <c r="D340" s="346"/>
      <c r="E340" s="347"/>
    </row>
    <row r="341" spans="1:5" ht="30" x14ac:dyDescent="0.15">
      <c r="A341" s="345" t="str">
        <f>IF('SSP - DoDAM &amp; SPRS Score'!L341&lt;&gt;"Fully Addressed", 'SSP - DoDAM &amp; SPRS Score'!B341&amp; " - " &amp;IF('SSP - DoDAM &amp; SPRS Score'!H341&lt;&gt;"", 'SSP - DoDAM &amp; SPRS Score'!H341, 'SSP - DoDAM &amp; SPRS Score'!I341))</f>
        <v xml:space="preserve">3.13.2 - Employ architectural designs, software development techniques, and systems engineering principles that promote effective information security within organizational systems. </v>
      </c>
      <c r="B341" s="346"/>
      <c r="C341" s="346"/>
      <c r="D341" s="346"/>
      <c r="E341" s="347"/>
    </row>
    <row r="342" spans="1:5" ht="15" x14ac:dyDescent="0.15">
      <c r="A342" s="345" t="str">
        <f>IF('SSP - DoDAM &amp; SPRS Score'!L342&lt;&gt;"Fully Addressed", 'SSP - DoDAM &amp; SPRS Score'!B342&amp; " - " &amp;IF('SSP - DoDAM &amp; SPRS Score'!H342&lt;&gt;"", 'SSP - DoDAM &amp; SPRS Score'!H342, 'SSP - DoDAM &amp; SPRS Score'!I342))</f>
        <v>3.13.2[a] - architectural designs that promote effective information security are identified.</v>
      </c>
      <c r="B342" s="346"/>
      <c r="C342" s="346"/>
      <c r="D342" s="346"/>
      <c r="E342" s="347"/>
    </row>
    <row r="343" spans="1:5" ht="15" x14ac:dyDescent="0.15">
      <c r="A343" s="345" t="str">
        <f>IF('SSP - DoDAM &amp; SPRS Score'!L343&lt;&gt;"Fully Addressed", 'SSP - DoDAM &amp; SPRS Score'!B343&amp; " - " &amp;IF('SSP - DoDAM &amp; SPRS Score'!H343&lt;&gt;"", 'SSP - DoDAM &amp; SPRS Score'!H343, 'SSP - DoDAM &amp; SPRS Score'!I343))</f>
        <v>3.13.2[b] - software development techniques that promote effective information security are identified.</v>
      </c>
      <c r="B343" s="346"/>
      <c r="C343" s="346"/>
      <c r="D343" s="346"/>
      <c r="E343" s="347"/>
    </row>
    <row r="344" spans="1:5" ht="15" x14ac:dyDescent="0.15">
      <c r="A344" s="345" t="str">
        <f>IF('SSP - DoDAM &amp; SPRS Score'!L344&lt;&gt;"Fully Addressed", 'SSP - DoDAM &amp; SPRS Score'!B344&amp; " - " &amp;IF('SSP - DoDAM &amp; SPRS Score'!H344&lt;&gt;"", 'SSP - DoDAM &amp; SPRS Score'!H344, 'SSP - DoDAM &amp; SPRS Score'!I344))</f>
        <v>3.13.2[c] - systems engineering principles that promote effective information security are identified.</v>
      </c>
      <c r="B344" s="346"/>
      <c r="C344" s="346"/>
      <c r="D344" s="346"/>
      <c r="E344" s="347"/>
    </row>
    <row r="345" spans="1:5" ht="15" x14ac:dyDescent="0.15">
      <c r="A345" s="345" t="str">
        <f>IF('SSP - DoDAM &amp; SPRS Score'!L345&lt;&gt;"Fully Addressed", 'SSP - DoDAM &amp; SPRS Score'!B345&amp; " - " &amp;IF('SSP - DoDAM &amp; SPRS Score'!H345&lt;&gt;"", 'SSP - DoDAM &amp; SPRS Score'!H345, 'SSP - DoDAM &amp; SPRS Score'!I345))</f>
        <v>3.13.2[d] - identified architectural designs that promote effective information security are employed.</v>
      </c>
      <c r="B345" s="346"/>
      <c r="C345" s="346"/>
      <c r="D345" s="346"/>
      <c r="E345" s="347"/>
    </row>
    <row r="346" spans="1:5" ht="15" x14ac:dyDescent="0.15">
      <c r="A346" s="345" t="str">
        <f>IF('SSP - DoDAM &amp; SPRS Score'!L346&lt;&gt;"Fully Addressed", 'SSP - DoDAM &amp; SPRS Score'!B346&amp; " - " &amp;IF('SSP - DoDAM &amp; SPRS Score'!H346&lt;&gt;"", 'SSP - DoDAM &amp; SPRS Score'!H346, 'SSP - DoDAM &amp; SPRS Score'!I346))</f>
        <v>3.13.2[e] - identified software development techniques that promote effective information security are employed.</v>
      </c>
      <c r="B346" s="346"/>
      <c r="C346" s="346"/>
      <c r="D346" s="346"/>
      <c r="E346" s="347"/>
    </row>
    <row r="347" spans="1:5" ht="15" x14ac:dyDescent="0.15">
      <c r="A347" s="345" t="str">
        <f>IF('SSP - DoDAM &amp; SPRS Score'!L347&lt;&gt;"Fully Addressed", 'SSP - DoDAM &amp; SPRS Score'!B347&amp; " - " &amp;IF('SSP - DoDAM &amp; SPRS Score'!H347&lt;&gt;"", 'SSP - DoDAM &amp; SPRS Score'!H347, 'SSP - DoDAM &amp; SPRS Score'!I347))</f>
        <v>3.13.2[f] - identified systems engineering principles that promote effective information security are employed.</v>
      </c>
      <c r="B347" s="346"/>
      <c r="C347" s="346"/>
      <c r="D347" s="346"/>
      <c r="E347" s="347"/>
    </row>
    <row r="348" spans="1:5" ht="15" x14ac:dyDescent="0.15">
      <c r="A348" s="345" t="str">
        <f>IF('SSP - DoDAM &amp; SPRS Score'!L348&lt;&gt;"Fully Addressed", 'SSP - DoDAM &amp; SPRS Score'!B348&amp; " - " &amp;IF('SSP - DoDAM &amp; SPRS Score'!H348&lt;&gt;"", 'SSP - DoDAM &amp; SPRS Score'!H348, 'SSP - DoDAM &amp; SPRS Score'!I348))</f>
        <v xml:space="preserve">3.13.3 - Separate user functionality from system management functionality. </v>
      </c>
      <c r="B348" s="346"/>
      <c r="C348" s="346"/>
      <c r="D348" s="346"/>
      <c r="E348" s="347"/>
    </row>
    <row r="349" spans="1:5" ht="15" x14ac:dyDescent="0.15">
      <c r="A349" s="345" t="str">
        <f>IF('SSP - DoDAM &amp; SPRS Score'!L349&lt;&gt;"Fully Addressed", 'SSP - DoDAM &amp; SPRS Score'!B349&amp; " - " &amp;IF('SSP - DoDAM &amp; SPRS Score'!H349&lt;&gt;"", 'SSP - DoDAM &amp; SPRS Score'!H349, 'SSP - DoDAM &amp; SPRS Score'!I349))</f>
        <v>3.13.3[a] - user functionality is identified.</v>
      </c>
      <c r="B349" s="346"/>
      <c r="C349" s="346"/>
      <c r="D349" s="346"/>
      <c r="E349" s="347"/>
    </row>
    <row r="350" spans="1:5" ht="15" x14ac:dyDescent="0.15">
      <c r="A350" s="345" t="str">
        <f>IF('SSP - DoDAM &amp; SPRS Score'!L350&lt;&gt;"Fully Addressed", 'SSP - DoDAM &amp; SPRS Score'!B350&amp; " - " &amp;IF('SSP - DoDAM &amp; SPRS Score'!H350&lt;&gt;"", 'SSP - DoDAM &amp; SPRS Score'!H350, 'SSP - DoDAM &amp; SPRS Score'!I350))</f>
        <v>3.13.3[b] - system management functionality is identified.</v>
      </c>
      <c r="B350" s="346"/>
      <c r="C350" s="346"/>
      <c r="D350" s="346"/>
      <c r="E350" s="347"/>
    </row>
    <row r="351" spans="1:5" ht="15" x14ac:dyDescent="0.15">
      <c r="A351" s="345" t="str">
        <f>IF('SSP - DoDAM &amp; SPRS Score'!L351&lt;&gt;"Fully Addressed", 'SSP - DoDAM &amp; SPRS Score'!B351&amp; " - " &amp;IF('SSP - DoDAM &amp; SPRS Score'!H351&lt;&gt;"", 'SSP - DoDAM &amp; SPRS Score'!H351, 'SSP - DoDAM &amp; SPRS Score'!I351))</f>
        <v xml:space="preserve">3.13.3[c] - user functionality is separated from system management functionality. </v>
      </c>
      <c r="B351" s="346"/>
      <c r="C351" s="346"/>
      <c r="D351" s="346"/>
      <c r="E351" s="347"/>
    </row>
    <row r="352" spans="1:5" ht="15" x14ac:dyDescent="0.15">
      <c r="A352" s="345" t="str">
        <f>IF('SSP - DoDAM &amp; SPRS Score'!L352&lt;&gt;"Fully Addressed", 'SSP - DoDAM &amp; SPRS Score'!B352&amp; " - " &amp;IF('SSP - DoDAM &amp; SPRS Score'!H352&lt;&gt;"", 'SSP - DoDAM &amp; SPRS Score'!H352, 'SSP - DoDAM &amp; SPRS Score'!I352))</f>
        <v xml:space="preserve">3.13.4 - Prevent unauthorized and unintended information transfer via shared system resources. </v>
      </c>
      <c r="B352" s="346"/>
      <c r="C352" s="346"/>
      <c r="D352" s="346"/>
      <c r="E352" s="347"/>
    </row>
    <row r="353" spans="1:5" ht="30" x14ac:dyDescent="0.15">
      <c r="A353" s="345" t="str">
        <f>IF('SSP - DoDAM &amp; SPRS Score'!L353&lt;&gt;"Fully Addressed", 'SSP - DoDAM &amp; SPRS Score'!B353&amp; " - " &amp;IF('SSP - DoDAM &amp; SPRS Score'!H353&lt;&gt;"", 'SSP - DoDAM &amp; SPRS Score'!H353, 'SSP - DoDAM &amp; SPRS Score'!I353))</f>
        <v xml:space="preserve">3.13.5 - Implement subnetworks for publicly accessible system components that are physically or logically separated from internal networks. </v>
      </c>
      <c r="B353" s="346"/>
      <c r="C353" s="346"/>
      <c r="D353" s="346"/>
      <c r="E353" s="347"/>
    </row>
    <row r="354" spans="1:5" ht="15" x14ac:dyDescent="0.15">
      <c r="A354" s="345" t="str">
        <f>IF('SSP - DoDAM &amp; SPRS Score'!L354&lt;&gt;"Fully Addressed", 'SSP - DoDAM &amp; SPRS Score'!B354&amp; " - " &amp;IF('SSP - DoDAM &amp; SPRS Score'!H354&lt;&gt;"", 'SSP - DoDAM &amp; SPRS Score'!H354, 'SSP - DoDAM &amp; SPRS Score'!I354))</f>
        <v>3.13.5[a] - publicly accessible system components are identified.</v>
      </c>
      <c r="B354" s="346"/>
      <c r="C354" s="346"/>
      <c r="D354" s="346"/>
      <c r="E354" s="347"/>
    </row>
    <row r="355" spans="1:5" ht="30" x14ac:dyDescent="0.15">
      <c r="A355" s="345" t="str">
        <f>IF('SSP - DoDAM &amp; SPRS Score'!L355&lt;&gt;"Fully Addressed", 'SSP - DoDAM &amp; SPRS Score'!B355&amp; " - " &amp;IF('SSP - DoDAM &amp; SPRS Score'!H355&lt;&gt;"", 'SSP - DoDAM &amp; SPRS Score'!H355, 'SSP - DoDAM &amp; SPRS Score'!I355))</f>
        <v xml:space="preserve">3.13.5[b] - subnetworks for publicly accessible system components are physically or logically separated from internal networks. </v>
      </c>
      <c r="B355" s="346"/>
      <c r="C355" s="346"/>
      <c r="D355" s="346"/>
      <c r="E355" s="347"/>
    </row>
    <row r="356" spans="1:5" ht="30" x14ac:dyDescent="0.15">
      <c r="A356" s="345" t="str">
        <f>IF('SSP - DoDAM &amp; SPRS Score'!L356&lt;&gt;"Fully Addressed", 'SSP - DoDAM &amp; SPRS Score'!B356&amp; " - " &amp;IF('SSP - DoDAM &amp; SPRS Score'!H356&lt;&gt;"", 'SSP - DoDAM &amp; SPRS Score'!H356, 'SSP - DoDAM &amp; SPRS Score'!I356))</f>
        <v>3.13.6 - Deny network communications traffic by default and allow network communications traffic by exception (i.e., deny all, permit by exception).</v>
      </c>
      <c r="B356" s="346"/>
      <c r="C356" s="346"/>
      <c r="D356" s="346"/>
      <c r="E356" s="347"/>
    </row>
    <row r="357" spans="1:5" ht="15" x14ac:dyDescent="0.15">
      <c r="A357" s="345" t="str">
        <f>IF('SSP - DoDAM &amp; SPRS Score'!L357&lt;&gt;"Fully Addressed", 'SSP - DoDAM &amp; SPRS Score'!B357&amp; " - " &amp;IF('SSP - DoDAM &amp; SPRS Score'!H357&lt;&gt;"", 'SSP - DoDAM &amp; SPRS Score'!H357, 'SSP - DoDAM &amp; SPRS Score'!I357))</f>
        <v>3.13.6[a] - network communications traffic is denied by default.</v>
      </c>
      <c r="B357" s="346"/>
      <c r="C357" s="346"/>
      <c r="D357" s="346"/>
      <c r="E357" s="347"/>
    </row>
    <row r="358" spans="1:5" ht="15" x14ac:dyDescent="0.15">
      <c r="A358" s="345" t="str">
        <f>IF('SSP - DoDAM &amp; SPRS Score'!L358&lt;&gt;"Fully Addressed", 'SSP - DoDAM &amp; SPRS Score'!B358&amp; " - " &amp;IF('SSP - DoDAM &amp; SPRS Score'!H358&lt;&gt;"", 'SSP - DoDAM &amp; SPRS Score'!H358, 'SSP - DoDAM &amp; SPRS Score'!I358))</f>
        <v>3.13.6[b] - network communications traffic is allowed by exception.</v>
      </c>
      <c r="B358" s="346"/>
      <c r="C358" s="346"/>
      <c r="D358" s="346"/>
      <c r="E358" s="347"/>
    </row>
    <row r="359" spans="1:5" ht="30" x14ac:dyDescent="0.15">
      <c r="A359" s="345" t="str">
        <f>IF('SSP - DoDAM &amp; SPRS Score'!L359&lt;&gt;"Fully Addressed", 'SSP - DoDAM &amp; SPRS Score'!B359&amp; " - " &amp;IF('SSP - DoDAM &amp; SPRS Score'!H359&lt;&gt;"", 'SSP - DoDAM &amp; SPRS Score'!H359, 'SSP - DoDAM &amp; SPRS Score'!I359))</f>
        <v xml:space="preserve">3.13.7 - Prevent remote devices from simultaneously establishing non-remote connections with organizational systems and communicating via some other connection to resources in external networks (i.e., split tunneling). </v>
      </c>
      <c r="B359" s="346"/>
      <c r="C359" s="346"/>
      <c r="D359" s="346"/>
      <c r="E359" s="347"/>
    </row>
    <row r="360" spans="1:5" ht="30" x14ac:dyDescent="0.15">
      <c r="A360" s="345" t="str">
        <f>IF('SSP - DoDAM &amp; SPRS Score'!L360&lt;&gt;"Fully Addressed", 'SSP - DoDAM &amp; SPRS Score'!B360&amp; " - " &amp;IF('SSP - DoDAM &amp; SPRS Score'!H360&lt;&gt;"", 'SSP - DoDAM &amp; SPRS Score'!H360, 'SSP - DoDAM &amp; SPRS Score'!I360))</f>
        <v>3.13.8 - Implement cryptographic mechanisms to prevent unauthorized disclosure of CUI during transmission unless otherwise protected by alternative physical safeguards.</v>
      </c>
      <c r="B360" s="346"/>
      <c r="C360" s="346"/>
      <c r="D360" s="346"/>
      <c r="E360" s="347"/>
    </row>
    <row r="361" spans="1:5" ht="15" x14ac:dyDescent="0.15">
      <c r="A361" s="345" t="str">
        <f>IF('SSP - DoDAM &amp; SPRS Score'!L361&lt;&gt;"Fully Addressed", 'SSP - DoDAM &amp; SPRS Score'!B361&amp; " - " &amp;IF('SSP - DoDAM &amp; SPRS Score'!H361&lt;&gt;"", 'SSP - DoDAM &amp; SPRS Score'!H361, 'SSP - DoDAM &amp; SPRS Score'!I361))</f>
        <v>3.13.8[a] - cryptographic mechanisms intended to prevent unauthorized disclosure of CUI are identified.</v>
      </c>
      <c r="B361" s="346"/>
      <c r="C361" s="346"/>
      <c r="D361" s="346"/>
      <c r="E361" s="347"/>
    </row>
    <row r="362" spans="1:5" ht="15" x14ac:dyDescent="0.15">
      <c r="A362" s="345" t="str">
        <f>IF('SSP - DoDAM &amp; SPRS Score'!L362&lt;&gt;"Fully Addressed", 'SSP - DoDAM &amp; SPRS Score'!B362&amp; " - " &amp;IF('SSP - DoDAM &amp; SPRS Score'!H362&lt;&gt;"", 'SSP - DoDAM &amp; SPRS Score'!H362, 'SSP - DoDAM &amp; SPRS Score'!I362))</f>
        <v>3.13.8[b] - alternative physical safeguards intended to prevent unauthorized disclosure of CUI are identified.</v>
      </c>
      <c r="B362" s="346"/>
      <c r="C362" s="346"/>
      <c r="D362" s="346"/>
      <c r="E362" s="347"/>
    </row>
    <row r="363" spans="1:5" ht="30" x14ac:dyDescent="0.15">
      <c r="A363" s="345" t="str">
        <f>IF('SSP - DoDAM &amp; SPRS Score'!L363&lt;&gt;"Fully Addressed", 'SSP - DoDAM &amp; SPRS Score'!B363&amp; " - " &amp;IF('SSP - DoDAM &amp; SPRS Score'!H363&lt;&gt;"", 'SSP - DoDAM &amp; SPRS Score'!H363, 'SSP - DoDAM &amp; SPRS Score'!I363))</f>
        <v>3.13.8[c] - either cryptographic mechanisms or alternative physical safeguards are implemented to prevent unauthorized disclosure of CUI during transmission.</v>
      </c>
      <c r="B363" s="346"/>
      <c r="C363" s="346"/>
      <c r="D363" s="346"/>
      <c r="E363" s="347"/>
    </row>
    <row r="364" spans="1:5" ht="30" x14ac:dyDescent="0.15">
      <c r="A364" s="345" t="str">
        <f>IF('SSP - DoDAM &amp; SPRS Score'!L364&lt;&gt;"Fully Addressed", 'SSP - DoDAM &amp; SPRS Score'!B364&amp; " - " &amp;IF('SSP - DoDAM &amp; SPRS Score'!H364&lt;&gt;"", 'SSP - DoDAM &amp; SPRS Score'!H364, 'SSP - DoDAM &amp; SPRS Score'!I364))</f>
        <v>3.13.9 - Terminate network connections associated with communications sessions at the end of the sessions or after a defined period of inactivity.</v>
      </c>
      <c r="B364" s="346"/>
      <c r="C364" s="346"/>
      <c r="D364" s="346"/>
      <c r="E364" s="347"/>
    </row>
    <row r="365" spans="1:5" ht="30" x14ac:dyDescent="0.15">
      <c r="A365" s="345" t="str">
        <f>IF('SSP - DoDAM &amp; SPRS Score'!L365&lt;&gt;"Fully Addressed", 'SSP - DoDAM &amp; SPRS Score'!B365&amp; " - " &amp;IF('SSP - DoDAM &amp; SPRS Score'!H365&lt;&gt;"", 'SSP - DoDAM &amp; SPRS Score'!H365, 'SSP - DoDAM &amp; SPRS Score'!I365))</f>
        <v>3.13.9[a] - a period of inactivity to terminate network connections associated with communications sessions is defined.</v>
      </c>
      <c r="B365" s="346"/>
      <c r="C365" s="346"/>
      <c r="D365" s="346"/>
      <c r="E365" s="347"/>
    </row>
    <row r="366" spans="1:5" ht="15" x14ac:dyDescent="0.15">
      <c r="A366" s="345" t="str">
        <f>IF('SSP - DoDAM &amp; SPRS Score'!L366&lt;&gt;"Fully Addressed", 'SSP - DoDAM &amp; SPRS Score'!B366&amp; " - " &amp;IF('SSP - DoDAM &amp; SPRS Score'!H366&lt;&gt;"", 'SSP - DoDAM &amp; SPRS Score'!H366, 'SSP - DoDAM &amp; SPRS Score'!I366))</f>
        <v>3.13.9[b] - network connections associated with communications sessions are terminated at the end of the sessions.</v>
      </c>
      <c r="B366" s="346"/>
      <c r="C366" s="346"/>
      <c r="D366" s="346"/>
      <c r="E366" s="347"/>
    </row>
    <row r="367" spans="1:5" ht="30" x14ac:dyDescent="0.15">
      <c r="A367" s="345" t="str">
        <f>IF('SSP - DoDAM &amp; SPRS Score'!L367&lt;&gt;"Fully Addressed", 'SSP - DoDAM &amp; SPRS Score'!B367&amp; " - " &amp;IF('SSP - DoDAM &amp; SPRS Score'!H367&lt;&gt;"", 'SSP - DoDAM &amp; SPRS Score'!H367, 'SSP - DoDAM &amp; SPRS Score'!I367))</f>
        <v>3.13.9[c] - network connections associated with communications sessions are terminated after the defined period of inactivity.</v>
      </c>
      <c r="B367" s="346"/>
      <c r="C367" s="346"/>
      <c r="D367" s="346"/>
      <c r="E367" s="347"/>
    </row>
    <row r="368" spans="1:5" ht="15" x14ac:dyDescent="0.15">
      <c r="A368" s="345" t="str">
        <f>IF('SSP - DoDAM &amp; SPRS Score'!L368&lt;&gt;"Fully Addressed", 'SSP - DoDAM &amp; SPRS Score'!B368&amp; " - " &amp;IF('SSP - DoDAM &amp; SPRS Score'!H368&lt;&gt;"", 'SSP - DoDAM &amp; SPRS Score'!H368, 'SSP - DoDAM &amp; SPRS Score'!I368))</f>
        <v xml:space="preserve">3.13.10 - Establish and manage cryptographic keys for cryptography employed in organizational systems. </v>
      </c>
      <c r="B368" s="346"/>
      <c r="C368" s="346"/>
      <c r="D368" s="346"/>
      <c r="E368" s="347"/>
    </row>
    <row r="369" spans="1:5" ht="15" x14ac:dyDescent="0.15">
      <c r="A369" s="345" t="str">
        <f>IF('SSP - DoDAM &amp; SPRS Score'!L369&lt;&gt;"Fully Addressed", 'SSP - DoDAM &amp; SPRS Score'!B369&amp; " - " &amp;IF('SSP - DoDAM &amp; SPRS Score'!H369&lt;&gt;"", 'SSP - DoDAM &amp; SPRS Score'!H369, 'SSP - DoDAM &amp; SPRS Score'!I369))</f>
        <v>3.13.10[a] - cryptographic keys are established whenever cryptography is employed.</v>
      </c>
      <c r="B369" s="346"/>
      <c r="C369" s="346"/>
      <c r="D369" s="346"/>
      <c r="E369" s="347"/>
    </row>
    <row r="370" spans="1:5" ht="15" x14ac:dyDescent="0.15">
      <c r="A370" s="345" t="str">
        <f>IF('SSP - DoDAM &amp; SPRS Score'!L370&lt;&gt;"Fully Addressed", 'SSP - DoDAM &amp; SPRS Score'!B370&amp; " - " &amp;IF('SSP - DoDAM &amp; SPRS Score'!H370&lt;&gt;"", 'SSP - DoDAM &amp; SPRS Score'!H370, 'SSP - DoDAM &amp; SPRS Score'!I370))</f>
        <v>3.13.10[b] - cryptographic keys are managed whenever cryptography is employed.</v>
      </c>
      <c r="B370" s="346"/>
      <c r="C370" s="346"/>
      <c r="D370" s="346"/>
      <c r="E370" s="347"/>
    </row>
    <row r="371" spans="1:5" ht="15" x14ac:dyDescent="0.15">
      <c r="A371" s="345" t="str">
        <f>IF('SSP - DoDAM &amp; SPRS Score'!L371&lt;&gt;"Fully Addressed", 'SSP - DoDAM &amp; SPRS Score'!B371&amp; " - " &amp;IF('SSP - DoDAM &amp; SPRS Score'!H371&lt;&gt;"", 'SSP - DoDAM &amp; SPRS Score'!H371, 'SSP - DoDAM &amp; SPRS Score'!I371))</f>
        <v xml:space="preserve">3.13.11 - Employ FIPS-validated cryptography when used to protect the confidentiality of CUI. </v>
      </c>
      <c r="B371" s="346"/>
      <c r="C371" s="346"/>
      <c r="D371" s="346"/>
      <c r="E371" s="347"/>
    </row>
    <row r="372" spans="1:5" ht="30" x14ac:dyDescent="0.15">
      <c r="A372" s="345" t="str">
        <f>IF('SSP - DoDAM &amp; SPRS Score'!L372&lt;&gt;"Fully Addressed", 'SSP - DoDAM &amp; SPRS Score'!B372&amp; " - " &amp;IF('SSP - DoDAM &amp; SPRS Score'!H372&lt;&gt;"", 'SSP - DoDAM &amp; SPRS Score'!H372, 'SSP - DoDAM &amp; SPRS Score'!I372))</f>
        <v>3.13.12 - Prohibit remote activation of collaborative computing devices and provide indication of devices in use to users present at the device.</v>
      </c>
      <c r="B372" s="346"/>
      <c r="C372" s="346"/>
      <c r="D372" s="346"/>
      <c r="E372" s="347"/>
    </row>
    <row r="373" spans="1:5" ht="15" x14ac:dyDescent="0.15">
      <c r="A373" s="345" t="str">
        <f>IF('SSP - DoDAM &amp; SPRS Score'!L373&lt;&gt;"Fully Addressed", 'SSP - DoDAM &amp; SPRS Score'!B373&amp; " - " &amp;IF('SSP - DoDAM &amp; SPRS Score'!H373&lt;&gt;"", 'SSP - DoDAM &amp; SPRS Score'!H373, 'SSP - DoDAM &amp; SPRS Score'!I373))</f>
        <v>3.13.12[a] - collaborative computing devices are identified.</v>
      </c>
      <c r="B373" s="346"/>
      <c r="C373" s="346"/>
      <c r="D373" s="346"/>
      <c r="E373" s="347"/>
    </row>
    <row r="374" spans="1:5" ht="15" x14ac:dyDescent="0.15">
      <c r="A374" s="345" t="str">
        <f>IF('SSP - DoDAM &amp; SPRS Score'!L374&lt;&gt;"Fully Addressed", 'SSP - DoDAM &amp; SPRS Score'!B374&amp; " - " &amp;IF('SSP - DoDAM &amp; SPRS Score'!H374&lt;&gt;"", 'SSP - DoDAM &amp; SPRS Score'!H374, 'SSP - DoDAM &amp; SPRS Score'!I374))</f>
        <v>3.13.12[b] - collaborative computing devices provide indication to users of devices in use.</v>
      </c>
      <c r="B374" s="346"/>
      <c r="C374" s="346"/>
      <c r="D374" s="346"/>
      <c r="E374" s="347"/>
    </row>
    <row r="375" spans="1:5" ht="15" x14ac:dyDescent="0.15">
      <c r="A375" s="345" t="str">
        <f>IF('SSP - DoDAM &amp; SPRS Score'!L375&lt;&gt;"Fully Addressed", 'SSP - DoDAM &amp; SPRS Score'!B375&amp; " - " &amp;IF('SSP - DoDAM &amp; SPRS Score'!H375&lt;&gt;"", 'SSP - DoDAM &amp; SPRS Score'!H375, 'SSP - DoDAM &amp; SPRS Score'!I375))</f>
        <v xml:space="preserve">3.13.12[c] - remote activation of collaborative computing devices is prohibited. </v>
      </c>
      <c r="B375" s="346"/>
      <c r="C375" s="346"/>
      <c r="D375" s="346"/>
      <c r="E375" s="347"/>
    </row>
    <row r="376" spans="1:5" ht="15" x14ac:dyDescent="0.15">
      <c r="A376" s="345" t="str">
        <f>IF('SSP - DoDAM &amp; SPRS Score'!L376&lt;&gt;"Fully Addressed", 'SSP - DoDAM &amp; SPRS Score'!B376&amp; " - " &amp;IF('SSP - DoDAM &amp; SPRS Score'!H376&lt;&gt;"", 'SSP - DoDAM &amp; SPRS Score'!H376, 'SSP - DoDAM &amp; SPRS Score'!I376))</f>
        <v>3.13.13 - Control and monitor the use of mobile code.</v>
      </c>
      <c r="B376" s="346"/>
      <c r="C376" s="346"/>
      <c r="D376" s="346"/>
      <c r="E376" s="347"/>
    </row>
    <row r="377" spans="1:5" ht="15" x14ac:dyDescent="0.15">
      <c r="A377" s="345" t="str">
        <f>IF('SSP - DoDAM &amp; SPRS Score'!L377&lt;&gt;"Fully Addressed", 'SSP - DoDAM &amp; SPRS Score'!B377&amp; " - " &amp;IF('SSP - DoDAM &amp; SPRS Score'!H377&lt;&gt;"", 'SSP - DoDAM &amp; SPRS Score'!H377, 'SSP - DoDAM &amp; SPRS Score'!I377))</f>
        <v>3.13.13[a] - use of mobile code is controlled.</v>
      </c>
      <c r="B377" s="346"/>
      <c r="C377" s="346"/>
      <c r="D377" s="346"/>
      <c r="E377" s="347"/>
    </row>
    <row r="378" spans="1:5" ht="15" x14ac:dyDescent="0.15">
      <c r="A378" s="345" t="str">
        <f>IF('SSP - DoDAM &amp; SPRS Score'!L378&lt;&gt;"Fully Addressed", 'SSP - DoDAM &amp; SPRS Score'!B378&amp; " - " &amp;IF('SSP - DoDAM &amp; SPRS Score'!H378&lt;&gt;"", 'SSP - DoDAM &amp; SPRS Score'!H378, 'SSP - DoDAM &amp; SPRS Score'!I378))</f>
        <v>3.13.13[b] - use of mobile code is monitored.</v>
      </c>
      <c r="B378" s="346"/>
      <c r="C378" s="346"/>
      <c r="D378" s="346"/>
      <c r="E378" s="347"/>
    </row>
    <row r="379" spans="1:5" ht="15" x14ac:dyDescent="0.15">
      <c r="A379" s="345" t="str">
        <f>IF('SSP - DoDAM &amp; SPRS Score'!L379&lt;&gt;"Fully Addressed", 'SSP - DoDAM &amp; SPRS Score'!B379&amp; " - " &amp;IF('SSP - DoDAM &amp; SPRS Score'!H379&lt;&gt;"", 'SSP - DoDAM &amp; SPRS Score'!H379, 'SSP - DoDAM &amp; SPRS Score'!I379))</f>
        <v>3.13.14 - Control and monitor the use of Voice over Internet Protocol (VoIP) technologies</v>
      </c>
      <c r="B379" s="346"/>
      <c r="C379" s="346"/>
      <c r="D379" s="346"/>
      <c r="E379" s="347"/>
    </row>
    <row r="380" spans="1:5" ht="15" x14ac:dyDescent="0.15">
      <c r="A380" s="345" t="str">
        <f>IF('SSP - DoDAM &amp; SPRS Score'!L380&lt;&gt;"Fully Addressed", 'SSP - DoDAM &amp; SPRS Score'!B380&amp; " - " &amp;IF('SSP - DoDAM &amp; SPRS Score'!H380&lt;&gt;"", 'SSP - DoDAM &amp; SPRS Score'!H380, 'SSP - DoDAM &amp; SPRS Score'!I380))</f>
        <v>3.13.14[a] - use of Voice over Internet Protocol (VoIP) technologies is controlled.</v>
      </c>
      <c r="B380" s="346"/>
      <c r="C380" s="346"/>
      <c r="D380" s="346"/>
      <c r="E380" s="347"/>
    </row>
    <row r="381" spans="1:5" ht="15" x14ac:dyDescent="0.15">
      <c r="A381" s="345" t="str">
        <f>IF('SSP - DoDAM &amp; SPRS Score'!L381&lt;&gt;"Fully Addressed", 'SSP - DoDAM &amp; SPRS Score'!B381&amp; " - " &amp;IF('SSP - DoDAM &amp; SPRS Score'!H381&lt;&gt;"", 'SSP - DoDAM &amp; SPRS Score'!H381, 'SSP - DoDAM &amp; SPRS Score'!I381))</f>
        <v>3.13.14[b] - use of Voice over Internet Protocol (VoIP) technologies is monitored.</v>
      </c>
      <c r="B381" s="346"/>
      <c r="C381" s="346"/>
      <c r="D381" s="346"/>
      <c r="E381" s="347"/>
    </row>
    <row r="382" spans="1:5" ht="15" x14ac:dyDescent="0.15">
      <c r="A382" s="345" t="str">
        <f>IF('SSP - DoDAM &amp; SPRS Score'!L382&lt;&gt;"Fully Addressed", 'SSP - DoDAM &amp; SPRS Score'!B382&amp; " - " &amp;IF('SSP - DoDAM &amp; SPRS Score'!H382&lt;&gt;"", 'SSP - DoDAM &amp; SPRS Score'!H382, 'SSP - DoDAM &amp; SPRS Score'!I382))</f>
        <v>3.13.15 - Protect the authenticity of communications sessions</v>
      </c>
      <c r="B382" s="346"/>
      <c r="C382" s="346"/>
      <c r="D382" s="346"/>
      <c r="E382" s="347"/>
    </row>
    <row r="383" spans="1:5" ht="15" x14ac:dyDescent="0.15">
      <c r="A383" s="345" t="str">
        <f>IF('SSP - DoDAM &amp; SPRS Score'!L383&lt;&gt;"Fully Addressed", 'SSP - DoDAM &amp; SPRS Score'!B383&amp; " - " &amp;IF('SSP - DoDAM &amp; SPRS Score'!H383&lt;&gt;"", 'SSP - DoDAM &amp; SPRS Score'!H383, 'SSP - DoDAM &amp; SPRS Score'!I383))</f>
        <v xml:space="preserve">3.13.16 - Protect the confidentiality of CUI at rest. </v>
      </c>
      <c r="B383" s="346"/>
      <c r="C383" s="346"/>
      <c r="D383" s="346"/>
      <c r="E383" s="347"/>
    </row>
    <row r="384" spans="1:5" ht="15" x14ac:dyDescent="0.15">
      <c r="A384" s="345" t="str">
        <f>IF('SSP - DoDAM &amp; SPRS Score'!L384&lt;&gt;"Fully Addressed", 'SSP - DoDAM &amp; SPRS Score'!B384&amp; " - " &amp;IF('SSP - DoDAM &amp; SPRS Score'!H384&lt;&gt;"", 'SSP - DoDAM &amp; SPRS Score'!H384, 'SSP - DoDAM &amp; SPRS Score'!I384))</f>
        <v>3.14.1 - Identify, report, and correct system flaws in a timely manner.</v>
      </c>
      <c r="B384" s="346"/>
      <c r="C384" s="346"/>
      <c r="D384" s="346"/>
      <c r="E384" s="347"/>
    </row>
    <row r="385" spans="1:5" ht="15" x14ac:dyDescent="0.15">
      <c r="A385" s="345" t="str">
        <f>IF('SSP - DoDAM &amp; SPRS Score'!L385&lt;&gt;"Fully Addressed", 'SSP - DoDAM &amp; SPRS Score'!B385&amp; " - " &amp;IF('SSP - DoDAM &amp; SPRS Score'!H385&lt;&gt;"", 'SSP - DoDAM &amp; SPRS Score'!H385, 'SSP - DoDAM &amp; SPRS Score'!I385))</f>
        <v>3.14.1[a] - the time within which to identify system flaws is specified.</v>
      </c>
      <c r="B385" s="346"/>
      <c r="C385" s="346"/>
      <c r="D385" s="346"/>
      <c r="E385" s="347"/>
    </row>
    <row r="386" spans="1:5" ht="15" x14ac:dyDescent="0.15">
      <c r="A386" s="345" t="str">
        <f>IF('SSP - DoDAM &amp; SPRS Score'!L386&lt;&gt;"Fully Addressed", 'SSP - DoDAM &amp; SPRS Score'!B386&amp; " - " &amp;IF('SSP - DoDAM &amp; SPRS Score'!H386&lt;&gt;"", 'SSP - DoDAM &amp; SPRS Score'!H386, 'SSP - DoDAM &amp; SPRS Score'!I386))</f>
        <v>3.14.1[b] - system flaws are identified within the specified time frame.</v>
      </c>
      <c r="B386" s="346"/>
      <c r="C386" s="346"/>
      <c r="D386" s="346"/>
      <c r="E386" s="347"/>
    </row>
    <row r="387" spans="1:5" ht="15" x14ac:dyDescent="0.15">
      <c r="A387" s="345" t="str">
        <f>IF('SSP - DoDAM &amp; SPRS Score'!L387&lt;&gt;"Fully Addressed", 'SSP - DoDAM &amp; SPRS Score'!B387&amp; " - " &amp;IF('SSP - DoDAM &amp; SPRS Score'!H387&lt;&gt;"", 'SSP - DoDAM &amp; SPRS Score'!H387, 'SSP - DoDAM &amp; SPRS Score'!I387))</f>
        <v>3.14.1[c] - the time within which to report system flaws is specified.</v>
      </c>
      <c r="B387" s="346"/>
      <c r="C387" s="346"/>
      <c r="D387" s="346"/>
      <c r="E387" s="347"/>
    </row>
    <row r="388" spans="1:5" ht="15" x14ac:dyDescent="0.15">
      <c r="A388" s="345" t="str">
        <f>IF('SSP - DoDAM &amp; SPRS Score'!L388&lt;&gt;"Fully Addressed", 'SSP - DoDAM &amp; SPRS Score'!B388&amp; " - " &amp;IF('SSP - DoDAM &amp; SPRS Score'!H388&lt;&gt;"", 'SSP - DoDAM &amp; SPRS Score'!H388, 'SSP - DoDAM &amp; SPRS Score'!I388))</f>
        <v>3.14.1[d] - system flaws are reported within the specified time frame.</v>
      </c>
      <c r="B388" s="346"/>
      <c r="C388" s="346"/>
      <c r="D388" s="346"/>
      <c r="E388" s="347"/>
    </row>
    <row r="389" spans="1:5" ht="15" x14ac:dyDescent="0.15">
      <c r="A389" s="345" t="str">
        <f>IF('SSP - DoDAM &amp; SPRS Score'!L389&lt;&gt;"Fully Addressed", 'SSP - DoDAM &amp; SPRS Score'!B389&amp; " - " &amp;IF('SSP - DoDAM &amp; SPRS Score'!H389&lt;&gt;"", 'SSP - DoDAM &amp; SPRS Score'!H389, 'SSP - DoDAM &amp; SPRS Score'!I389))</f>
        <v>3.14.1[e] - the time within which to correct system flaws is specified.</v>
      </c>
      <c r="B389" s="346"/>
      <c r="C389" s="346"/>
      <c r="D389" s="346"/>
      <c r="E389" s="347"/>
    </row>
    <row r="390" spans="1:5" ht="15" x14ac:dyDescent="0.15">
      <c r="A390" s="345" t="str">
        <f>IF('SSP - DoDAM &amp; SPRS Score'!L390&lt;&gt;"Fully Addressed", 'SSP - DoDAM &amp; SPRS Score'!B390&amp; " - " &amp;IF('SSP - DoDAM &amp; SPRS Score'!H390&lt;&gt;"", 'SSP - DoDAM &amp; SPRS Score'!H390, 'SSP - DoDAM &amp; SPRS Score'!I390))</f>
        <v>3.14.1[f] - system flaws are corrected within the specified time frame.</v>
      </c>
      <c r="B390" s="346"/>
      <c r="C390" s="346"/>
      <c r="D390" s="346"/>
      <c r="E390" s="347"/>
    </row>
    <row r="391" spans="1:5" ht="15" x14ac:dyDescent="0.15">
      <c r="A391" s="345" t="str">
        <f>IF('SSP - DoDAM &amp; SPRS Score'!L391&lt;&gt;"Fully Addressed", 'SSP - DoDAM &amp; SPRS Score'!B391&amp; " - " &amp;IF('SSP - DoDAM &amp; SPRS Score'!H391&lt;&gt;"", 'SSP - DoDAM &amp; SPRS Score'!H391, 'SSP - DoDAM &amp; SPRS Score'!I391))</f>
        <v xml:space="preserve">3.14.2 - Provide protection from malicious code at designated locations within organizational systems. </v>
      </c>
      <c r="B391" s="346"/>
      <c r="C391" s="346"/>
      <c r="D391" s="346"/>
      <c r="E391" s="347"/>
    </row>
    <row r="392" spans="1:5" ht="15" x14ac:dyDescent="0.15">
      <c r="A392" s="345" t="str">
        <f>IF('SSP - DoDAM &amp; SPRS Score'!L392&lt;&gt;"Fully Addressed", 'SSP - DoDAM &amp; SPRS Score'!B392&amp; " - " &amp;IF('SSP - DoDAM &amp; SPRS Score'!H392&lt;&gt;"", 'SSP - DoDAM &amp; SPRS Score'!H392, 'SSP - DoDAM &amp; SPRS Score'!I392))</f>
        <v>3.14.2[a] - designated locations for malicious code protection are identified.</v>
      </c>
      <c r="B392" s="346"/>
      <c r="C392" s="346"/>
      <c r="D392" s="346"/>
      <c r="E392" s="347"/>
    </row>
    <row r="393" spans="1:5" ht="15" x14ac:dyDescent="0.15">
      <c r="A393" s="345" t="str">
        <f>IF('SSP - DoDAM &amp; SPRS Score'!L393&lt;&gt;"Fully Addressed", 'SSP - DoDAM &amp; SPRS Score'!B393&amp; " - " &amp;IF('SSP - DoDAM &amp; SPRS Score'!H393&lt;&gt;"", 'SSP - DoDAM &amp; SPRS Score'!H393, 'SSP - DoDAM &amp; SPRS Score'!I393))</f>
        <v>3.14.2[b] - protection from malicious code at designated locations is provided.</v>
      </c>
      <c r="B393" s="346"/>
      <c r="C393" s="346"/>
      <c r="D393" s="346"/>
      <c r="E393" s="347"/>
    </row>
    <row r="394" spans="1:5" ht="15" x14ac:dyDescent="0.15">
      <c r="A394" s="345" t="str">
        <f>IF('SSP - DoDAM &amp; SPRS Score'!L394&lt;&gt;"Fully Addressed", 'SSP - DoDAM &amp; SPRS Score'!B394&amp; " - " &amp;IF('SSP - DoDAM &amp; SPRS Score'!H394&lt;&gt;"", 'SSP - DoDAM &amp; SPRS Score'!H394, 'SSP - DoDAM &amp; SPRS Score'!I394))</f>
        <v xml:space="preserve">3.14.3 - Monitor system security alerts and advisories and take action in response. </v>
      </c>
      <c r="B394" s="346"/>
      <c r="C394" s="346"/>
      <c r="D394" s="346"/>
      <c r="E394" s="347"/>
    </row>
    <row r="395" spans="1:5" ht="15" x14ac:dyDescent="0.15">
      <c r="A395" s="345" t="str">
        <f>IF('SSP - DoDAM &amp; SPRS Score'!L395&lt;&gt;"Fully Addressed", 'SSP - DoDAM &amp; SPRS Score'!B395&amp; " - " &amp;IF('SSP - DoDAM &amp; SPRS Score'!H395&lt;&gt;"", 'SSP - DoDAM &amp; SPRS Score'!H395, 'SSP - DoDAM &amp; SPRS Score'!I395))</f>
        <v>3.14.3[a] - response actions to system security alerts and advisories are identified.</v>
      </c>
      <c r="B395" s="346"/>
      <c r="C395" s="346"/>
      <c r="D395" s="346"/>
      <c r="E395" s="347"/>
    </row>
    <row r="396" spans="1:5" ht="15" x14ac:dyDescent="0.15">
      <c r="A396" s="345" t="str">
        <f>IF('SSP - DoDAM &amp; SPRS Score'!L396&lt;&gt;"Fully Addressed", 'SSP - DoDAM &amp; SPRS Score'!B396&amp; " - " &amp;IF('SSP - DoDAM &amp; SPRS Score'!H396&lt;&gt;"", 'SSP - DoDAM &amp; SPRS Score'!H396, 'SSP - DoDAM &amp; SPRS Score'!I396))</f>
        <v>3.14.3[b] - system security alerts and advisories are monitored.</v>
      </c>
      <c r="B396" s="346"/>
      <c r="C396" s="346"/>
      <c r="D396" s="346"/>
      <c r="E396" s="347"/>
    </row>
    <row r="397" spans="1:5" ht="15" x14ac:dyDescent="0.15">
      <c r="A397" s="345" t="str">
        <f>IF('SSP - DoDAM &amp; SPRS Score'!L397&lt;&gt;"Fully Addressed", 'SSP - DoDAM &amp; SPRS Score'!B397&amp; " - " &amp;IF('SSP - DoDAM &amp; SPRS Score'!H397&lt;&gt;"", 'SSP - DoDAM &amp; SPRS Score'!H397, 'SSP - DoDAM &amp; SPRS Score'!I397))</f>
        <v>3.14.3[c] - actions in response to system security alerts and advisories are taken.</v>
      </c>
      <c r="B397" s="346"/>
      <c r="C397" s="346"/>
      <c r="D397" s="346"/>
      <c r="E397" s="347"/>
    </row>
    <row r="398" spans="1:5" ht="15" x14ac:dyDescent="0.15">
      <c r="A398" s="345" t="str">
        <f>IF('SSP - DoDAM &amp; SPRS Score'!L398&lt;&gt;"Fully Addressed", 'SSP - DoDAM &amp; SPRS Score'!B398&amp; " - " &amp;IF('SSP - DoDAM &amp; SPRS Score'!H398&lt;&gt;"", 'SSP - DoDAM &amp; SPRS Score'!H398, 'SSP - DoDAM &amp; SPRS Score'!I398))</f>
        <v xml:space="preserve">3.14.4 - Update malicious code protection mechanisms when new releases are available. </v>
      </c>
      <c r="B398" s="346"/>
      <c r="C398" s="346"/>
      <c r="D398" s="346"/>
      <c r="E398" s="347"/>
    </row>
    <row r="399" spans="1:5" ht="30" x14ac:dyDescent="0.15">
      <c r="A399" s="345" t="str">
        <f>IF('SSP - DoDAM &amp; SPRS Score'!L399&lt;&gt;"Fully Addressed", 'SSP - DoDAM &amp; SPRS Score'!B399&amp; " - " &amp;IF('SSP - DoDAM &amp; SPRS Score'!H399&lt;&gt;"", 'SSP - DoDAM &amp; SPRS Score'!H399, 'SSP - DoDAM &amp; SPRS Score'!I399))</f>
        <v xml:space="preserve">3.14.5 - Perform periodic scans of organizational systems and real-time scans of files from external sources as files are downloaded, opened, or executed. </v>
      </c>
      <c r="B399" s="346"/>
      <c r="C399" s="346"/>
      <c r="D399" s="346"/>
      <c r="E399" s="347"/>
    </row>
    <row r="400" spans="1:5" ht="15" x14ac:dyDescent="0.15">
      <c r="A400" s="345" t="str">
        <f>IF('SSP - DoDAM &amp; SPRS Score'!L400&lt;&gt;"Fully Addressed", 'SSP - DoDAM &amp; SPRS Score'!B400&amp; " - " &amp;IF('SSP - DoDAM &amp; SPRS Score'!H400&lt;&gt;"", 'SSP - DoDAM &amp; SPRS Score'!H400, 'SSP - DoDAM &amp; SPRS Score'!I400))</f>
        <v>3.14.5[a] - the frequency for malicious code scans is defined.</v>
      </c>
      <c r="B400" s="346"/>
      <c r="C400" s="346"/>
      <c r="D400" s="346"/>
      <c r="E400" s="347"/>
    </row>
    <row r="401" spans="1:5" ht="15" x14ac:dyDescent="0.15">
      <c r="A401" s="345" t="str">
        <f>IF('SSP - DoDAM &amp; SPRS Score'!L401&lt;&gt;"Fully Addressed", 'SSP - DoDAM &amp; SPRS Score'!B401&amp; " - " &amp;IF('SSP - DoDAM &amp; SPRS Score'!H401&lt;&gt;"", 'SSP - DoDAM &amp; SPRS Score'!H401, 'SSP - DoDAM &amp; SPRS Score'!I401))</f>
        <v>3.14.5[b] - malicious code scans are performed with the defined frequency.</v>
      </c>
      <c r="B401" s="346"/>
      <c r="C401" s="346"/>
      <c r="D401" s="346"/>
      <c r="E401" s="347"/>
    </row>
    <row r="402" spans="1:5" ht="30" x14ac:dyDescent="0.15">
      <c r="A402" s="345" t="str">
        <f>IF('SSP - DoDAM &amp; SPRS Score'!L402&lt;&gt;"Fully Addressed", 'SSP - DoDAM &amp; SPRS Score'!B402&amp; " - " &amp;IF('SSP - DoDAM &amp; SPRS Score'!H402&lt;&gt;"", 'SSP - DoDAM &amp; SPRS Score'!H402, 'SSP - DoDAM &amp; SPRS Score'!I402))</f>
        <v>3.14.5[c] - real-time malicious code scans of files from external sources as files are downloaded, opened, or executed are performed.</v>
      </c>
      <c r="B402" s="346"/>
      <c r="C402" s="346"/>
      <c r="D402" s="346"/>
      <c r="E402" s="347"/>
    </row>
    <row r="403" spans="1:5" ht="30" x14ac:dyDescent="0.15">
      <c r="A403" s="345" t="str">
        <f>IF('SSP - DoDAM &amp; SPRS Score'!L403&lt;&gt;"Fully Addressed", 'SSP - DoDAM &amp; SPRS Score'!B403&amp; " - " &amp;IF('SSP - DoDAM &amp; SPRS Score'!H403&lt;&gt;"", 'SSP - DoDAM &amp; SPRS Score'!H403, 'SSP - DoDAM &amp; SPRS Score'!I403))</f>
        <v>3.14.6 - Monitor organizational systems, including inbound and outbound communications traffic, to detect attacks and indicators of potential attacks</v>
      </c>
      <c r="B403" s="346"/>
      <c r="C403" s="346"/>
      <c r="D403" s="346"/>
      <c r="E403" s="347"/>
    </row>
    <row r="404" spans="1:5" ht="15" x14ac:dyDescent="0.15">
      <c r="A404" s="345" t="str">
        <f>IF('SSP - DoDAM &amp; SPRS Score'!L404&lt;&gt;"Fully Addressed", 'SSP - DoDAM &amp; SPRS Score'!B404&amp; " - " &amp;IF('SSP - DoDAM &amp; SPRS Score'!H404&lt;&gt;"", 'SSP - DoDAM &amp; SPRS Score'!H404, 'SSP - DoDAM &amp; SPRS Score'!I404))</f>
        <v>3.14.6[a] - the system is monitored to detect attacks and indicators of potential attacks.</v>
      </c>
      <c r="B404" s="346"/>
      <c r="C404" s="346"/>
      <c r="D404" s="346"/>
      <c r="E404" s="347"/>
    </row>
    <row r="405" spans="1:5" ht="15" x14ac:dyDescent="0.15">
      <c r="A405" s="345" t="str">
        <f>IF('SSP - DoDAM &amp; SPRS Score'!L405&lt;&gt;"Fully Addressed", 'SSP - DoDAM &amp; SPRS Score'!B405&amp; " - " &amp;IF('SSP - DoDAM &amp; SPRS Score'!H405&lt;&gt;"", 'SSP - DoDAM &amp; SPRS Score'!H405, 'SSP - DoDAM &amp; SPRS Score'!I405))</f>
        <v>3.14.6[b] - inbound communications traffic is monitored to detect attacks and indicators of potential attacks.</v>
      </c>
      <c r="B405" s="346"/>
      <c r="C405" s="346"/>
      <c r="D405" s="346"/>
      <c r="E405" s="347"/>
    </row>
    <row r="406" spans="1:5" ht="15" x14ac:dyDescent="0.15">
      <c r="A406" s="345" t="str">
        <f>IF('SSP - DoDAM &amp; SPRS Score'!L406&lt;&gt;"Fully Addressed", 'SSP - DoDAM &amp; SPRS Score'!B406&amp; " - " &amp;IF('SSP - DoDAM &amp; SPRS Score'!H406&lt;&gt;"", 'SSP - DoDAM &amp; SPRS Score'!H406, 'SSP - DoDAM &amp; SPRS Score'!I406))</f>
        <v>3.14.6[c] - outbound communications traffic is monitored to detect attacks and indicators of potential attacks.</v>
      </c>
      <c r="B406" s="346"/>
      <c r="C406" s="346"/>
      <c r="D406" s="346"/>
      <c r="E406" s="347"/>
    </row>
    <row r="407" spans="1:5" ht="15" x14ac:dyDescent="0.15">
      <c r="A407" s="345" t="str">
        <f>IF('SSP - DoDAM &amp; SPRS Score'!L407&lt;&gt;"Fully Addressed", 'SSP - DoDAM &amp; SPRS Score'!B407&amp; " - " &amp;IF('SSP - DoDAM &amp; SPRS Score'!H407&lt;&gt;"", 'SSP - DoDAM &amp; SPRS Score'!H407, 'SSP - DoDAM &amp; SPRS Score'!I407))</f>
        <v xml:space="preserve">3.14.7 - Identify unauthorized use of organizational systems. </v>
      </c>
      <c r="B407" s="346"/>
      <c r="C407" s="346"/>
      <c r="D407" s="346"/>
      <c r="E407" s="347"/>
    </row>
    <row r="408" spans="1:5" ht="15" x14ac:dyDescent="0.15">
      <c r="A408" s="345" t="str">
        <f>IF('SSP - DoDAM &amp; SPRS Score'!L408&lt;&gt;"Fully Addressed", 'SSP - DoDAM &amp; SPRS Score'!B408&amp; " - " &amp;IF('SSP - DoDAM &amp; SPRS Score'!H408&lt;&gt;"", 'SSP - DoDAM &amp; SPRS Score'!H408, 'SSP - DoDAM &amp; SPRS Score'!I408))</f>
        <v>3.14.7[a] - authorized use of the system is defined.</v>
      </c>
      <c r="B408" s="346"/>
      <c r="C408" s="346"/>
      <c r="D408" s="346"/>
      <c r="E408" s="347"/>
    </row>
    <row r="409" spans="1:5" ht="15" x14ac:dyDescent="0.15">
      <c r="A409" s="345" t="str">
        <f>IF('SSP - DoDAM &amp; SPRS Score'!L409&lt;&gt;"Fully Addressed", 'SSP - DoDAM &amp; SPRS Score'!B409&amp; " - " &amp;IF('SSP - DoDAM &amp; SPRS Score'!H409&lt;&gt;"", 'SSP - DoDAM &amp; SPRS Score'!H409, 'SSP - DoDAM &amp; SPRS Score'!I409))</f>
        <v>3.14.7[b] - unauthorized use of the system is identified.</v>
      </c>
      <c r="B409" s="346"/>
      <c r="C409" s="346"/>
      <c r="D409" s="346"/>
      <c r="E409" s="347"/>
    </row>
    <row r="410" spans="1:5" ht="16" thickBot="1" x14ac:dyDescent="0.2">
      <c r="A410" s="348" t="str">
        <f>IF('SSP - DoDAM &amp; SPRS Score'!L410&lt;&gt;"Fully Addressed", 'SSP - DoDAM &amp; SPRS Score'!B410&amp; " - " &amp;IF('SSP - DoDAM &amp; SPRS Score'!H410&lt;&gt;"", 'SSP - DoDAM &amp; SPRS Score'!H410, 'SSP - DoDAM &amp; SPRS Score'!I410))</f>
        <v xml:space="preserve"> - </v>
      </c>
      <c r="B410" s="349"/>
      <c r="C410" s="349"/>
      <c r="D410" s="349"/>
      <c r="E410" s="350"/>
    </row>
  </sheetData>
  <mergeCells count="1">
    <mergeCell ref="A2:E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DCF8C-D9CB-4FD6-A94D-5500BC738C5C}">
  <sheetPr>
    <tabColor theme="7" tint="0.79998168889431442"/>
  </sheetPr>
  <dimension ref="A1:K52"/>
  <sheetViews>
    <sheetView workbookViewId="0">
      <selection activeCell="A3" sqref="A3"/>
    </sheetView>
  </sheetViews>
  <sheetFormatPr baseColWidth="10" defaultColWidth="9" defaultRowHeight="13" x14ac:dyDescent="0.15"/>
  <cols>
    <col min="1" max="1" width="24.796875" customWidth="1"/>
    <col min="2" max="2" width="18.19921875" customWidth="1"/>
    <col min="3" max="3" width="26.3984375" customWidth="1"/>
    <col min="4" max="4" width="27.796875" customWidth="1"/>
    <col min="5" max="5" width="22.796875" customWidth="1"/>
    <col min="6" max="6" width="16.19921875" customWidth="1"/>
    <col min="7" max="7" width="17.19921875" customWidth="1"/>
    <col min="8" max="9" width="21.796875" customWidth="1"/>
    <col min="10" max="10" width="25.3984375" customWidth="1"/>
    <col min="11" max="11" width="20.19921875" customWidth="1"/>
  </cols>
  <sheetData>
    <row r="1" spans="1:11" ht="49.5" customHeight="1" thickBot="1" x14ac:dyDescent="0.25">
      <c r="A1" s="362" t="s">
        <v>1592</v>
      </c>
      <c r="B1" s="363" t="s">
        <v>1601</v>
      </c>
      <c r="C1" s="364" t="s">
        <v>1602</v>
      </c>
      <c r="D1" s="363"/>
      <c r="E1" s="364" t="s">
        <v>1603</v>
      </c>
      <c r="F1" s="314"/>
      <c r="G1" s="313"/>
      <c r="H1" s="313"/>
      <c r="I1" s="313"/>
    </row>
    <row r="2" spans="1:11" ht="106" thickBot="1" x14ac:dyDescent="0.25">
      <c r="A2" s="320" t="s">
        <v>1604</v>
      </c>
      <c r="B2" s="308" t="s">
        <v>1605</v>
      </c>
      <c r="C2" s="308" t="s">
        <v>1606</v>
      </c>
      <c r="D2" s="308" t="s">
        <v>1607</v>
      </c>
      <c r="E2" s="308" t="s">
        <v>1608</v>
      </c>
      <c r="F2" s="361" t="s">
        <v>1609</v>
      </c>
      <c r="G2" s="284" t="s">
        <v>1610</v>
      </c>
      <c r="H2" s="284" t="s">
        <v>1611</v>
      </c>
      <c r="I2" s="284" t="s">
        <v>1612</v>
      </c>
      <c r="J2" s="284" t="s">
        <v>1613</v>
      </c>
      <c r="K2" s="285" t="s">
        <v>1614</v>
      </c>
    </row>
    <row r="3" spans="1:11" x14ac:dyDescent="0.15">
      <c r="A3" s="273"/>
      <c r="B3" s="233"/>
      <c r="C3" s="233"/>
      <c r="D3" s="233"/>
      <c r="E3" s="233"/>
      <c r="F3" s="281"/>
      <c r="G3" s="281"/>
      <c r="H3" s="281"/>
      <c r="I3" s="281"/>
      <c r="J3" s="281"/>
      <c r="K3" s="234"/>
    </row>
    <row r="4" spans="1:11" x14ac:dyDescent="0.15">
      <c r="A4" s="270"/>
      <c r="B4" s="229"/>
      <c r="C4" s="229"/>
      <c r="D4" s="229"/>
      <c r="E4" s="229"/>
      <c r="F4" s="275"/>
      <c r="G4" s="275"/>
      <c r="H4" s="275"/>
      <c r="I4" s="275"/>
      <c r="J4" s="275"/>
      <c r="K4" s="230"/>
    </row>
    <row r="5" spans="1:11" x14ac:dyDescent="0.15">
      <c r="A5" s="270"/>
      <c r="B5" s="229"/>
      <c r="C5" s="229"/>
      <c r="D5" s="229"/>
      <c r="E5" s="229"/>
      <c r="F5" s="275"/>
      <c r="G5" s="275"/>
      <c r="H5" s="275"/>
      <c r="I5" s="275"/>
      <c r="J5" s="275"/>
      <c r="K5" s="230"/>
    </row>
    <row r="6" spans="1:11" x14ac:dyDescent="0.15">
      <c r="A6" s="270"/>
      <c r="B6" s="229"/>
      <c r="C6" s="229"/>
      <c r="D6" s="229"/>
      <c r="E6" s="229"/>
      <c r="F6" s="275"/>
      <c r="G6" s="275"/>
      <c r="H6" s="275"/>
      <c r="I6" s="275"/>
      <c r="J6" s="275"/>
      <c r="K6" s="230"/>
    </row>
    <row r="7" spans="1:11" x14ac:dyDescent="0.15">
      <c r="A7" s="270"/>
      <c r="B7" s="229"/>
      <c r="C7" s="229"/>
      <c r="D7" s="229"/>
      <c r="E7" s="229"/>
      <c r="F7" s="275"/>
      <c r="G7" s="275"/>
      <c r="H7" s="275"/>
      <c r="I7" s="275"/>
      <c r="J7" s="275"/>
      <c r="K7" s="230"/>
    </row>
    <row r="8" spans="1:11" x14ac:dyDescent="0.15">
      <c r="A8" s="270"/>
      <c r="B8" s="229"/>
      <c r="C8" s="229"/>
      <c r="D8" s="229"/>
      <c r="E8" s="229"/>
      <c r="F8" s="275"/>
      <c r="G8" s="275"/>
      <c r="H8" s="275"/>
      <c r="I8" s="275"/>
      <c r="J8" s="275"/>
      <c r="K8" s="230"/>
    </row>
    <row r="9" spans="1:11" x14ac:dyDescent="0.15">
      <c r="A9" s="270"/>
      <c r="B9" s="229"/>
      <c r="C9" s="229"/>
      <c r="D9" s="229"/>
      <c r="E9" s="229"/>
      <c r="F9" s="275"/>
      <c r="G9" s="275"/>
      <c r="H9" s="275"/>
      <c r="I9" s="275"/>
      <c r="J9" s="275"/>
      <c r="K9" s="230"/>
    </row>
    <row r="10" spans="1:11" x14ac:dyDescent="0.15">
      <c r="A10" s="270"/>
      <c r="B10" s="229"/>
      <c r="C10" s="229"/>
      <c r="D10" s="229"/>
      <c r="E10" s="229"/>
      <c r="F10" s="275"/>
      <c r="G10" s="275"/>
      <c r="H10" s="275"/>
      <c r="I10" s="275"/>
      <c r="J10" s="275"/>
      <c r="K10" s="230"/>
    </row>
    <row r="11" spans="1:11" x14ac:dyDescent="0.15">
      <c r="A11" s="270"/>
      <c r="B11" s="229"/>
      <c r="C11" s="229"/>
      <c r="D11" s="229"/>
      <c r="E11" s="229"/>
      <c r="F11" s="275"/>
      <c r="G11" s="275"/>
      <c r="H11" s="275"/>
      <c r="I11" s="275"/>
      <c r="J11" s="275"/>
      <c r="K11" s="230"/>
    </row>
    <row r="12" spans="1:11" x14ac:dyDescent="0.15">
      <c r="A12" s="270"/>
      <c r="B12" s="229"/>
      <c r="C12" s="229"/>
      <c r="D12" s="229"/>
      <c r="E12" s="229"/>
      <c r="F12" s="275"/>
      <c r="G12" s="275"/>
      <c r="H12" s="275"/>
      <c r="I12" s="275"/>
      <c r="J12" s="275"/>
      <c r="K12" s="230"/>
    </row>
    <row r="13" spans="1:11" x14ac:dyDescent="0.15">
      <c r="A13" s="270"/>
      <c r="B13" s="229"/>
      <c r="C13" s="229"/>
      <c r="D13" s="229"/>
      <c r="E13" s="229"/>
      <c r="F13" s="275"/>
      <c r="G13" s="275"/>
      <c r="H13" s="275"/>
      <c r="I13" s="275"/>
      <c r="J13" s="275"/>
      <c r="K13" s="230"/>
    </row>
    <row r="14" spans="1:11" x14ac:dyDescent="0.15">
      <c r="A14" s="270"/>
      <c r="B14" s="229"/>
      <c r="C14" s="229"/>
      <c r="D14" s="229"/>
      <c r="E14" s="229"/>
      <c r="F14" s="275"/>
      <c r="G14" s="275"/>
      <c r="H14" s="275"/>
      <c r="I14" s="275"/>
      <c r="J14" s="275"/>
      <c r="K14" s="230"/>
    </row>
    <row r="15" spans="1:11" x14ac:dyDescent="0.15">
      <c r="A15" s="270"/>
      <c r="B15" s="229"/>
      <c r="C15" s="229"/>
      <c r="D15" s="229"/>
      <c r="E15" s="229"/>
      <c r="F15" s="275"/>
      <c r="G15" s="275"/>
      <c r="H15" s="275"/>
      <c r="I15" s="275"/>
      <c r="J15" s="275"/>
      <c r="K15" s="230"/>
    </row>
    <row r="16" spans="1:11" x14ac:dyDescent="0.15">
      <c r="A16" s="270"/>
      <c r="B16" s="229"/>
      <c r="C16" s="229"/>
      <c r="D16" s="229"/>
      <c r="E16" s="229"/>
      <c r="F16" s="275"/>
      <c r="G16" s="275"/>
      <c r="H16" s="275"/>
      <c r="I16" s="275"/>
      <c r="J16" s="275"/>
      <c r="K16" s="230"/>
    </row>
    <row r="17" spans="1:11" x14ac:dyDescent="0.15">
      <c r="A17" s="270"/>
      <c r="B17" s="229"/>
      <c r="C17" s="229"/>
      <c r="D17" s="229"/>
      <c r="E17" s="229"/>
      <c r="F17" s="275"/>
      <c r="G17" s="275"/>
      <c r="H17" s="275"/>
      <c r="I17" s="275"/>
      <c r="J17" s="275"/>
      <c r="K17" s="230"/>
    </row>
    <row r="18" spans="1:11" x14ac:dyDescent="0.15">
      <c r="A18" s="270"/>
      <c r="B18" s="229"/>
      <c r="C18" s="229"/>
      <c r="D18" s="229"/>
      <c r="E18" s="229"/>
      <c r="F18" s="275"/>
      <c r="G18" s="275"/>
      <c r="H18" s="275"/>
      <c r="I18" s="275"/>
      <c r="J18" s="275"/>
      <c r="K18" s="230"/>
    </row>
    <row r="19" spans="1:11" x14ac:dyDescent="0.15">
      <c r="A19" s="270"/>
      <c r="B19" s="229"/>
      <c r="C19" s="229"/>
      <c r="D19" s="229"/>
      <c r="E19" s="229"/>
      <c r="F19" s="275"/>
      <c r="G19" s="275"/>
      <c r="H19" s="275"/>
      <c r="I19" s="275"/>
      <c r="J19" s="275"/>
      <c r="K19" s="230"/>
    </row>
    <row r="20" spans="1:11" x14ac:dyDescent="0.15">
      <c r="A20" s="270"/>
      <c r="B20" s="229"/>
      <c r="C20" s="229"/>
      <c r="D20" s="229"/>
      <c r="E20" s="229"/>
      <c r="F20" s="275"/>
      <c r="G20" s="275"/>
      <c r="H20" s="275"/>
      <c r="I20" s="275"/>
      <c r="J20" s="275"/>
      <c r="K20" s="230"/>
    </row>
    <row r="21" spans="1:11" x14ac:dyDescent="0.15">
      <c r="A21" s="270"/>
      <c r="B21" s="229"/>
      <c r="C21" s="229"/>
      <c r="D21" s="229"/>
      <c r="E21" s="229"/>
      <c r="F21" s="275"/>
      <c r="G21" s="275"/>
      <c r="H21" s="275"/>
      <c r="I21" s="275"/>
      <c r="J21" s="275"/>
      <c r="K21" s="230"/>
    </row>
    <row r="22" spans="1:11" x14ac:dyDescent="0.15">
      <c r="A22" s="270"/>
      <c r="B22" s="229"/>
      <c r="C22" s="229"/>
      <c r="D22" s="229"/>
      <c r="E22" s="229"/>
      <c r="F22" s="275"/>
      <c r="G22" s="275"/>
      <c r="H22" s="275"/>
      <c r="I22" s="275"/>
      <c r="J22" s="275"/>
      <c r="K22" s="230"/>
    </row>
    <row r="23" spans="1:11" x14ac:dyDescent="0.15">
      <c r="A23" s="270"/>
      <c r="B23" s="229"/>
      <c r="C23" s="229"/>
      <c r="D23" s="229"/>
      <c r="E23" s="229"/>
      <c r="F23" s="275"/>
      <c r="G23" s="275"/>
      <c r="H23" s="275"/>
      <c r="I23" s="275"/>
      <c r="J23" s="275"/>
      <c r="K23" s="230"/>
    </row>
    <row r="24" spans="1:11" x14ac:dyDescent="0.15">
      <c r="A24" s="270"/>
      <c r="B24" s="229"/>
      <c r="C24" s="229"/>
      <c r="D24" s="229"/>
      <c r="E24" s="229"/>
      <c r="F24" s="275"/>
      <c r="G24" s="275"/>
      <c r="H24" s="275"/>
      <c r="I24" s="275"/>
      <c r="J24" s="275"/>
      <c r="K24" s="230"/>
    </row>
    <row r="25" spans="1:11" x14ac:dyDescent="0.15">
      <c r="A25" s="270"/>
      <c r="B25" s="229"/>
      <c r="C25" s="229"/>
      <c r="D25" s="229"/>
      <c r="E25" s="229"/>
      <c r="F25" s="275"/>
      <c r="G25" s="275"/>
      <c r="H25" s="275"/>
      <c r="I25" s="275"/>
      <c r="J25" s="275"/>
      <c r="K25" s="230"/>
    </row>
    <row r="26" spans="1:11" x14ac:dyDescent="0.15">
      <c r="A26" s="270"/>
      <c r="B26" s="229"/>
      <c r="C26" s="229"/>
      <c r="D26" s="229"/>
      <c r="E26" s="229"/>
      <c r="F26" s="275"/>
      <c r="G26" s="275"/>
      <c r="H26" s="275"/>
      <c r="I26" s="275"/>
      <c r="J26" s="275"/>
      <c r="K26" s="230"/>
    </row>
    <row r="27" spans="1:11" x14ac:dyDescent="0.15">
      <c r="A27" s="270"/>
      <c r="B27" s="229"/>
      <c r="C27" s="229"/>
      <c r="D27" s="229"/>
      <c r="E27" s="229"/>
      <c r="F27" s="275"/>
      <c r="G27" s="275"/>
      <c r="H27" s="275"/>
      <c r="I27" s="275"/>
      <c r="J27" s="275"/>
      <c r="K27" s="230"/>
    </row>
    <row r="28" spans="1:11" x14ac:dyDescent="0.15">
      <c r="A28" s="270"/>
      <c r="B28" s="229"/>
      <c r="C28" s="229"/>
      <c r="D28" s="229"/>
      <c r="E28" s="229"/>
      <c r="F28" s="275"/>
      <c r="G28" s="275"/>
      <c r="H28" s="275"/>
      <c r="I28" s="275"/>
      <c r="J28" s="275"/>
      <c r="K28" s="230"/>
    </row>
    <row r="29" spans="1:11" x14ac:dyDescent="0.15">
      <c r="A29" s="270"/>
      <c r="B29" s="229"/>
      <c r="C29" s="229"/>
      <c r="D29" s="229"/>
      <c r="E29" s="229"/>
      <c r="F29" s="275"/>
      <c r="G29" s="275"/>
      <c r="H29" s="275"/>
      <c r="I29" s="275"/>
      <c r="J29" s="275"/>
      <c r="K29" s="230"/>
    </row>
    <row r="30" spans="1:11" x14ac:dyDescent="0.15">
      <c r="A30" s="270"/>
      <c r="B30" s="229"/>
      <c r="C30" s="229"/>
      <c r="D30" s="229"/>
      <c r="E30" s="229"/>
      <c r="F30" s="275"/>
      <c r="G30" s="275"/>
      <c r="H30" s="275"/>
      <c r="I30" s="275"/>
      <c r="J30" s="275"/>
      <c r="K30" s="230"/>
    </row>
    <row r="31" spans="1:11" x14ac:dyDescent="0.15">
      <c r="A31" s="270"/>
      <c r="B31" s="229"/>
      <c r="C31" s="229"/>
      <c r="D31" s="229"/>
      <c r="E31" s="229"/>
      <c r="F31" s="275"/>
      <c r="G31" s="275"/>
      <c r="H31" s="275"/>
      <c r="I31" s="275"/>
      <c r="J31" s="275"/>
      <c r="K31" s="230"/>
    </row>
    <row r="32" spans="1:11" x14ac:dyDescent="0.15">
      <c r="A32" s="270"/>
      <c r="B32" s="229"/>
      <c r="C32" s="229"/>
      <c r="D32" s="229"/>
      <c r="E32" s="229"/>
      <c r="F32" s="275"/>
      <c r="G32" s="275"/>
      <c r="H32" s="275"/>
      <c r="I32" s="275"/>
      <c r="J32" s="275"/>
      <c r="K32" s="230"/>
    </row>
    <row r="33" spans="1:11" x14ac:dyDescent="0.15">
      <c r="A33" s="270"/>
      <c r="B33" s="229"/>
      <c r="C33" s="229"/>
      <c r="D33" s="229"/>
      <c r="E33" s="229"/>
      <c r="F33" s="275"/>
      <c r="G33" s="275"/>
      <c r="H33" s="275"/>
      <c r="I33" s="275"/>
      <c r="J33" s="275"/>
      <c r="K33" s="230"/>
    </row>
    <row r="34" spans="1:11" x14ac:dyDescent="0.15">
      <c r="A34" s="270"/>
      <c r="B34" s="229"/>
      <c r="C34" s="229"/>
      <c r="D34" s="229"/>
      <c r="E34" s="229"/>
      <c r="F34" s="275"/>
      <c r="G34" s="275"/>
      <c r="H34" s="275"/>
      <c r="I34" s="275"/>
      <c r="J34" s="275"/>
      <c r="K34" s="230"/>
    </row>
    <row r="35" spans="1:11" x14ac:dyDescent="0.15">
      <c r="A35" s="270"/>
      <c r="B35" s="229"/>
      <c r="C35" s="229"/>
      <c r="D35" s="229"/>
      <c r="E35" s="229"/>
      <c r="F35" s="275"/>
      <c r="G35" s="275"/>
      <c r="H35" s="275"/>
      <c r="I35" s="275"/>
      <c r="J35" s="275"/>
      <c r="K35" s="230"/>
    </row>
    <row r="36" spans="1:11" x14ac:dyDescent="0.15">
      <c r="A36" s="270"/>
      <c r="B36" s="229"/>
      <c r="C36" s="229"/>
      <c r="D36" s="229"/>
      <c r="E36" s="229"/>
      <c r="F36" s="275"/>
      <c r="G36" s="275"/>
      <c r="H36" s="275"/>
      <c r="I36" s="275"/>
      <c r="J36" s="275"/>
      <c r="K36" s="230"/>
    </row>
    <row r="37" spans="1:11" x14ac:dyDescent="0.15">
      <c r="A37" s="270"/>
      <c r="B37" s="229"/>
      <c r="C37" s="229"/>
      <c r="D37" s="229"/>
      <c r="E37" s="229"/>
      <c r="F37" s="275"/>
      <c r="G37" s="275"/>
      <c r="H37" s="275"/>
      <c r="I37" s="275"/>
      <c r="J37" s="275"/>
      <c r="K37" s="230"/>
    </row>
    <row r="38" spans="1:11" x14ac:dyDescent="0.15">
      <c r="A38" s="270"/>
      <c r="B38" s="229"/>
      <c r="C38" s="229"/>
      <c r="D38" s="229"/>
      <c r="E38" s="229"/>
      <c r="F38" s="275"/>
      <c r="G38" s="275"/>
      <c r="H38" s="275"/>
      <c r="I38" s="275"/>
      <c r="J38" s="275"/>
      <c r="K38" s="230"/>
    </row>
    <row r="39" spans="1:11" x14ac:dyDescent="0.15">
      <c r="A39" s="270"/>
      <c r="B39" s="229"/>
      <c r="C39" s="229"/>
      <c r="D39" s="229"/>
      <c r="E39" s="229"/>
      <c r="F39" s="275"/>
      <c r="G39" s="275"/>
      <c r="H39" s="275"/>
      <c r="I39" s="275"/>
      <c r="J39" s="275"/>
      <c r="K39" s="230"/>
    </row>
    <row r="40" spans="1:11" x14ac:dyDescent="0.15">
      <c r="A40" s="270"/>
      <c r="B40" s="229"/>
      <c r="C40" s="229"/>
      <c r="D40" s="229"/>
      <c r="E40" s="229"/>
      <c r="F40" s="275"/>
      <c r="G40" s="275"/>
      <c r="H40" s="275"/>
      <c r="I40" s="275"/>
      <c r="J40" s="275"/>
      <c r="K40" s="230"/>
    </row>
    <row r="41" spans="1:11" x14ac:dyDescent="0.15">
      <c r="A41" s="270"/>
      <c r="B41" s="229"/>
      <c r="C41" s="229"/>
      <c r="D41" s="229"/>
      <c r="E41" s="229"/>
      <c r="F41" s="275"/>
      <c r="G41" s="275"/>
      <c r="H41" s="275"/>
      <c r="I41" s="275"/>
      <c r="J41" s="275"/>
      <c r="K41" s="230"/>
    </row>
    <row r="42" spans="1:11" x14ac:dyDescent="0.15">
      <c r="A42" s="270"/>
      <c r="B42" s="229"/>
      <c r="C42" s="229"/>
      <c r="D42" s="229"/>
      <c r="E42" s="229"/>
      <c r="F42" s="275"/>
      <c r="G42" s="275"/>
      <c r="H42" s="275"/>
      <c r="I42" s="275"/>
      <c r="J42" s="275"/>
      <c r="K42" s="230"/>
    </row>
    <row r="43" spans="1:11" x14ac:dyDescent="0.15">
      <c r="A43" s="270"/>
      <c r="B43" s="229"/>
      <c r="C43" s="229"/>
      <c r="D43" s="229"/>
      <c r="E43" s="229"/>
      <c r="F43" s="275"/>
      <c r="G43" s="275"/>
      <c r="H43" s="275"/>
      <c r="I43" s="275"/>
      <c r="J43" s="275"/>
      <c r="K43" s="230"/>
    </row>
    <row r="44" spans="1:11" x14ac:dyDescent="0.15">
      <c r="A44" s="270"/>
      <c r="B44" s="229"/>
      <c r="C44" s="229"/>
      <c r="D44" s="229"/>
      <c r="E44" s="229"/>
      <c r="F44" s="275"/>
      <c r="G44" s="275"/>
      <c r="H44" s="275"/>
      <c r="I44" s="275"/>
      <c r="J44" s="275"/>
      <c r="K44" s="230"/>
    </row>
    <row r="45" spans="1:11" x14ac:dyDescent="0.15">
      <c r="A45" s="270"/>
      <c r="B45" s="229"/>
      <c r="C45" s="229"/>
      <c r="D45" s="229"/>
      <c r="E45" s="229"/>
      <c r="F45" s="275"/>
      <c r="G45" s="275"/>
      <c r="H45" s="275"/>
      <c r="I45" s="275"/>
      <c r="J45" s="275"/>
      <c r="K45" s="230"/>
    </row>
    <row r="46" spans="1:11" x14ac:dyDescent="0.15">
      <c r="A46" s="270"/>
      <c r="B46" s="229"/>
      <c r="C46" s="229"/>
      <c r="D46" s="229"/>
      <c r="E46" s="229"/>
      <c r="F46" s="275"/>
      <c r="G46" s="275"/>
      <c r="H46" s="275"/>
      <c r="I46" s="275"/>
      <c r="J46" s="275"/>
      <c r="K46" s="230"/>
    </row>
    <row r="47" spans="1:11" x14ac:dyDescent="0.15">
      <c r="A47" s="270"/>
      <c r="B47" s="229"/>
      <c r="C47" s="229"/>
      <c r="D47" s="229"/>
      <c r="E47" s="229"/>
      <c r="F47" s="275"/>
      <c r="G47" s="275"/>
      <c r="H47" s="275"/>
      <c r="I47" s="275"/>
      <c r="J47" s="275"/>
      <c r="K47" s="230"/>
    </row>
    <row r="48" spans="1:11" x14ac:dyDescent="0.15">
      <c r="A48" s="270"/>
      <c r="B48" s="229"/>
      <c r="C48" s="229"/>
      <c r="D48" s="229"/>
      <c r="E48" s="229"/>
      <c r="F48" s="275"/>
      <c r="G48" s="275"/>
      <c r="H48" s="275"/>
      <c r="I48" s="275"/>
      <c r="J48" s="275"/>
      <c r="K48" s="230"/>
    </row>
    <row r="49" spans="1:11" x14ac:dyDescent="0.15">
      <c r="A49" s="270"/>
      <c r="B49" s="229"/>
      <c r="C49" s="229"/>
      <c r="D49" s="229"/>
      <c r="E49" s="229"/>
      <c r="F49" s="275"/>
      <c r="G49" s="275"/>
      <c r="H49" s="275"/>
      <c r="I49" s="275"/>
      <c r="J49" s="275"/>
      <c r="K49" s="230"/>
    </row>
    <row r="50" spans="1:11" x14ac:dyDescent="0.15">
      <c r="A50" s="270"/>
      <c r="B50" s="229"/>
      <c r="C50" s="229"/>
      <c r="D50" s="229"/>
      <c r="E50" s="229"/>
      <c r="F50" s="275"/>
      <c r="G50" s="275"/>
      <c r="H50" s="275"/>
      <c r="I50" s="275"/>
      <c r="J50" s="275"/>
      <c r="K50" s="230"/>
    </row>
    <row r="51" spans="1:11" x14ac:dyDescent="0.15">
      <c r="A51" s="270"/>
      <c r="B51" s="229"/>
      <c r="C51" s="229"/>
      <c r="D51" s="229"/>
      <c r="E51" s="229"/>
      <c r="F51" s="275"/>
      <c r="G51" s="275"/>
      <c r="H51" s="275"/>
      <c r="I51" s="275"/>
      <c r="J51" s="275"/>
      <c r="K51" s="230"/>
    </row>
    <row r="52" spans="1:11" ht="14" thickBot="1" x14ac:dyDescent="0.2">
      <c r="A52" s="271"/>
      <c r="B52" s="231"/>
      <c r="C52" s="231"/>
      <c r="D52" s="231"/>
      <c r="E52" s="231"/>
      <c r="F52" s="276"/>
      <c r="G52" s="276"/>
      <c r="H52" s="276"/>
      <c r="I52" s="276"/>
      <c r="J52" s="276"/>
      <c r="K52" s="23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4EAB5-EF9D-43D6-A7CD-9E24C7989359}">
  <sheetPr>
    <tabColor theme="7" tint="0.79998168889431442"/>
  </sheetPr>
  <dimension ref="A1:I23"/>
  <sheetViews>
    <sheetView workbookViewId="0">
      <selection activeCell="C3" sqref="C3"/>
    </sheetView>
  </sheetViews>
  <sheetFormatPr baseColWidth="10" defaultColWidth="9" defaultRowHeight="13" x14ac:dyDescent="0.15"/>
  <cols>
    <col min="1" max="1" width="16.3984375" customWidth="1"/>
    <col min="2" max="2" width="25.19921875" customWidth="1"/>
    <col min="3" max="6" width="10.59765625" customWidth="1"/>
  </cols>
  <sheetData>
    <row r="1" spans="1:9" ht="49.5" customHeight="1" thickBot="1" x14ac:dyDescent="0.25">
      <c r="A1" s="360" t="s">
        <v>1615</v>
      </c>
      <c r="B1" s="311" t="s">
        <v>1616</v>
      </c>
      <c r="C1" s="362" t="s">
        <v>1617</v>
      </c>
      <c r="D1" s="365"/>
      <c r="E1" s="362" t="s">
        <v>1618</v>
      </c>
      <c r="F1" s="365"/>
      <c r="G1" s="309"/>
      <c r="H1" s="309"/>
      <c r="I1" s="309"/>
    </row>
    <row r="2" spans="1:9" ht="26" customHeight="1" thickBot="1" x14ac:dyDescent="0.25">
      <c r="A2" s="1172"/>
      <c r="B2" s="1173"/>
      <c r="C2" s="287" t="s">
        <v>1619</v>
      </c>
      <c r="D2" s="287" t="s">
        <v>1620</v>
      </c>
      <c r="E2" s="287" t="s">
        <v>1621</v>
      </c>
      <c r="F2" s="312" t="s">
        <v>1622</v>
      </c>
    </row>
    <row r="3" spans="1:9" ht="14" x14ac:dyDescent="0.15">
      <c r="A3" s="1178" t="s">
        <v>1623</v>
      </c>
      <c r="B3" s="1179"/>
      <c r="C3" s="448"/>
      <c r="D3" s="210"/>
      <c r="E3" s="210"/>
      <c r="F3" s="218"/>
    </row>
    <row r="4" spans="1:9" ht="14" x14ac:dyDescent="0.15">
      <c r="A4" s="1174" t="s">
        <v>1624</v>
      </c>
      <c r="B4" s="1175"/>
      <c r="C4" s="448"/>
      <c r="D4" s="210"/>
      <c r="E4" s="210"/>
      <c r="F4" s="218"/>
    </row>
    <row r="5" spans="1:9" ht="14" x14ac:dyDescent="0.15">
      <c r="A5" s="1174" t="s">
        <v>1625</v>
      </c>
      <c r="B5" s="1175"/>
      <c r="C5" s="448"/>
      <c r="D5" s="210"/>
      <c r="E5" s="210"/>
      <c r="F5" s="218"/>
    </row>
    <row r="6" spans="1:9" ht="14" x14ac:dyDescent="0.15">
      <c r="A6" s="1174" t="s">
        <v>1626</v>
      </c>
      <c r="B6" s="1175"/>
      <c r="C6" s="448"/>
      <c r="D6" s="210"/>
      <c r="E6" s="210"/>
      <c r="F6" s="218"/>
    </row>
    <row r="7" spans="1:9" ht="14" x14ac:dyDescent="0.15">
      <c r="A7" s="1174" t="s">
        <v>1627</v>
      </c>
      <c r="B7" s="1175"/>
      <c r="C7" s="448"/>
      <c r="D7" s="210"/>
      <c r="E7" s="210"/>
      <c r="F7" s="218"/>
    </row>
    <row r="8" spans="1:9" ht="14" x14ac:dyDescent="0.15">
      <c r="A8" s="1174" t="s">
        <v>1628</v>
      </c>
      <c r="B8" s="1175"/>
      <c r="C8" s="448"/>
      <c r="D8" s="210"/>
      <c r="E8" s="210"/>
      <c r="F8" s="218"/>
    </row>
    <row r="9" spans="1:9" ht="14" x14ac:dyDescent="0.15">
      <c r="A9" s="1174" t="s">
        <v>1629</v>
      </c>
      <c r="B9" s="1175"/>
      <c r="C9" s="448"/>
      <c r="D9" s="210"/>
      <c r="E9" s="210"/>
      <c r="F9" s="218"/>
    </row>
    <row r="10" spans="1:9" ht="14" x14ac:dyDescent="0.15">
      <c r="A10" s="1174" t="s">
        <v>1630</v>
      </c>
      <c r="B10" s="1175"/>
      <c r="C10" s="448"/>
      <c r="D10" s="210"/>
      <c r="E10" s="210"/>
      <c r="F10" s="218"/>
    </row>
    <row r="11" spans="1:9" ht="15" thickBot="1" x14ac:dyDescent="0.2">
      <c r="A11" s="1176" t="s">
        <v>1631</v>
      </c>
      <c r="B11" s="1177"/>
      <c r="C11" s="449"/>
      <c r="D11" s="279"/>
      <c r="E11" s="279"/>
      <c r="F11" s="280"/>
    </row>
    <row r="12" spans="1:9" ht="14" x14ac:dyDescent="0.15">
      <c r="A12" s="1169" t="s">
        <v>1632</v>
      </c>
      <c r="B12" s="453" t="s">
        <v>1633</v>
      </c>
      <c r="C12" s="450"/>
      <c r="D12" s="216"/>
      <c r="E12" s="216"/>
      <c r="F12" s="217"/>
    </row>
    <row r="13" spans="1:9" ht="14" x14ac:dyDescent="0.15">
      <c r="A13" s="1170"/>
      <c r="B13" s="454" t="s">
        <v>1634</v>
      </c>
      <c r="C13" s="448"/>
      <c r="D13" s="210"/>
      <c r="E13" s="210"/>
      <c r="F13" s="218"/>
    </row>
    <row r="14" spans="1:9" ht="15" thickBot="1" x14ac:dyDescent="0.2">
      <c r="A14" s="1171"/>
      <c r="B14" s="455" t="s">
        <v>1635</v>
      </c>
      <c r="C14" s="449"/>
      <c r="D14" s="279"/>
      <c r="E14" s="279"/>
      <c r="F14" s="280"/>
    </row>
    <row r="15" spans="1:9" ht="14" x14ac:dyDescent="0.15">
      <c r="A15" s="1169" t="s">
        <v>1636</v>
      </c>
      <c r="B15" s="453" t="s">
        <v>1633</v>
      </c>
      <c r="C15" s="450"/>
      <c r="D15" s="216"/>
      <c r="E15" s="216"/>
      <c r="F15" s="217"/>
    </row>
    <row r="16" spans="1:9" ht="14" x14ac:dyDescent="0.15">
      <c r="A16" s="1170"/>
      <c r="B16" s="454" t="s">
        <v>1634</v>
      </c>
      <c r="C16" s="448"/>
      <c r="D16" s="210"/>
      <c r="E16" s="210"/>
      <c r="F16" s="218"/>
    </row>
    <row r="17" spans="1:6" ht="15" thickBot="1" x14ac:dyDescent="0.2">
      <c r="A17" s="1171"/>
      <c r="B17" s="456" t="s">
        <v>1635</v>
      </c>
      <c r="C17" s="451"/>
      <c r="D17" s="220"/>
      <c r="E17" s="220"/>
      <c r="F17" s="221"/>
    </row>
    <row r="18" spans="1:6" ht="14" x14ac:dyDescent="0.15">
      <c r="A18" s="1169" t="s">
        <v>1637</v>
      </c>
      <c r="B18" s="457" t="s">
        <v>1633</v>
      </c>
      <c r="C18" s="452"/>
      <c r="D18" s="213"/>
      <c r="E18" s="213"/>
      <c r="F18" s="277"/>
    </row>
    <row r="19" spans="1:6" ht="14" x14ac:dyDescent="0.15">
      <c r="A19" s="1170"/>
      <c r="B19" s="454" t="s">
        <v>1634</v>
      </c>
      <c r="C19" s="448"/>
      <c r="D19" s="210"/>
      <c r="E19" s="210"/>
      <c r="F19" s="218"/>
    </row>
    <row r="20" spans="1:6" ht="15" thickBot="1" x14ac:dyDescent="0.2">
      <c r="A20" s="1171"/>
      <c r="B20" s="455" t="s">
        <v>1635</v>
      </c>
      <c r="C20" s="449"/>
      <c r="D20" s="279"/>
      <c r="E20" s="279"/>
      <c r="F20" s="280"/>
    </row>
    <row r="21" spans="1:6" ht="14" x14ac:dyDescent="0.15">
      <c r="A21" s="1169" t="s">
        <v>1638</v>
      </c>
      <c r="B21" s="453" t="s">
        <v>1633</v>
      </c>
      <c r="C21" s="450"/>
      <c r="D21" s="216"/>
      <c r="E21" s="216"/>
      <c r="F21" s="217"/>
    </row>
    <row r="22" spans="1:6" ht="14" x14ac:dyDescent="0.15">
      <c r="A22" s="1170"/>
      <c r="B22" s="454" t="s">
        <v>1634</v>
      </c>
      <c r="C22" s="448"/>
      <c r="D22" s="210"/>
      <c r="E22" s="210"/>
      <c r="F22" s="218"/>
    </row>
    <row r="23" spans="1:6" ht="15" thickBot="1" x14ac:dyDescent="0.2">
      <c r="A23" s="1171"/>
      <c r="B23" s="456" t="s">
        <v>1635</v>
      </c>
      <c r="C23" s="451"/>
      <c r="D23" s="220"/>
      <c r="E23" s="220"/>
      <c r="F23" s="221"/>
    </row>
  </sheetData>
  <mergeCells count="14">
    <mergeCell ref="A18:A20"/>
    <mergeCell ref="A21:A23"/>
    <mergeCell ref="A2:B2"/>
    <mergeCell ref="A9:B9"/>
    <mergeCell ref="A10:B10"/>
    <mergeCell ref="A11:B11"/>
    <mergeCell ref="A12:A14"/>
    <mergeCell ref="A15:A17"/>
    <mergeCell ref="A3:B3"/>
    <mergeCell ref="A4:B4"/>
    <mergeCell ref="A5:B5"/>
    <mergeCell ref="A6:B6"/>
    <mergeCell ref="A7:B7"/>
    <mergeCell ref="A8:B8"/>
  </mergeCells>
  <dataValidations count="1">
    <dataValidation type="list" allowBlank="1" showInputMessage="1" showErrorMessage="1" sqref="C13" xr:uid="{E79C63F5-8D22-4543-A2E3-CC5458A48272}">
      <formula1>"Lock and Key, Combination Lock, Card Reader, Biometrics, Other"</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103EB-F203-4184-BF6C-CF3118EA54E0}">
  <sheetPr>
    <tabColor theme="7" tint="0.79998168889431442"/>
  </sheetPr>
  <dimension ref="A1:K102"/>
  <sheetViews>
    <sheetView workbookViewId="0"/>
  </sheetViews>
  <sheetFormatPr baseColWidth="10" defaultColWidth="9" defaultRowHeight="13" x14ac:dyDescent="0.15"/>
  <cols>
    <col min="1" max="1" width="16.796875" customWidth="1"/>
    <col min="2" max="3" width="16.59765625" style="268" customWidth="1"/>
    <col min="4" max="4" width="15.19921875" customWidth="1"/>
    <col min="5" max="6" width="26.59765625" customWidth="1"/>
    <col min="7" max="7" width="24.3984375" customWidth="1"/>
    <col min="8" max="9" width="26.59765625" customWidth="1"/>
    <col min="10" max="11" width="12.19921875" customWidth="1"/>
  </cols>
  <sheetData>
    <row r="1" spans="1:11" ht="49.5" customHeight="1" thickBot="1" x14ac:dyDescent="0.25">
      <c r="A1" s="282" t="s">
        <v>1615</v>
      </c>
      <c r="B1" s="310" t="s">
        <v>1639</v>
      </c>
      <c r="C1" s="362" t="s">
        <v>1617</v>
      </c>
      <c r="D1" s="365"/>
      <c r="E1" s="362" t="s">
        <v>1618</v>
      </c>
      <c r="F1" s="365"/>
      <c r="G1" s="309"/>
      <c r="H1" s="309"/>
      <c r="I1" s="309"/>
    </row>
    <row r="2" spans="1:11" s="199" customFormat="1" ht="46" thickBot="1" x14ac:dyDescent="0.25">
      <c r="A2" s="287" t="s">
        <v>1640</v>
      </c>
      <c r="B2" s="283" t="s">
        <v>1641</v>
      </c>
      <c r="C2" s="283" t="s">
        <v>1642</v>
      </c>
      <c r="D2" s="283" t="s">
        <v>1643</v>
      </c>
      <c r="E2" s="283" t="s">
        <v>1644</v>
      </c>
      <c r="F2" s="283" t="s">
        <v>1645</v>
      </c>
      <c r="G2" s="283" t="s">
        <v>1646</v>
      </c>
      <c r="H2" s="283" t="s">
        <v>1647</v>
      </c>
      <c r="I2" s="284" t="s">
        <v>1648</v>
      </c>
      <c r="J2" s="367" t="s">
        <v>1649</v>
      </c>
      <c r="K2" s="285" t="s">
        <v>1650</v>
      </c>
    </row>
    <row r="3" spans="1:11" s="199" customFormat="1" ht="14" x14ac:dyDescent="0.15">
      <c r="A3" s="239"/>
      <c r="B3" s="288"/>
      <c r="C3" s="288"/>
      <c r="D3" s="213"/>
      <c r="E3" s="213"/>
      <c r="F3" s="213"/>
      <c r="G3" s="213"/>
      <c r="H3" s="213"/>
      <c r="I3" s="366"/>
      <c r="J3" s="239"/>
      <c r="K3" s="277"/>
    </row>
    <row r="4" spans="1:11" s="199" customFormat="1" ht="14" x14ac:dyDescent="0.15">
      <c r="A4" s="200"/>
      <c r="B4" s="290"/>
      <c r="C4" s="290"/>
      <c r="D4" s="210"/>
      <c r="E4" s="210"/>
      <c r="F4" s="210"/>
      <c r="G4" s="210"/>
      <c r="H4" s="210"/>
      <c r="I4" s="295"/>
      <c r="J4" s="200"/>
      <c r="K4" s="218"/>
    </row>
    <row r="5" spans="1:11" s="199" customFormat="1" ht="14" x14ac:dyDescent="0.15">
      <c r="A5" s="200"/>
      <c r="B5" s="290"/>
      <c r="C5" s="290"/>
      <c r="D5" s="210"/>
      <c r="E5" s="210"/>
      <c r="F5" s="210"/>
      <c r="G5" s="210"/>
      <c r="H5" s="210"/>
      <c r="I5" s="295"/>
      <c r="J5" s="200"/>
      <c r="K5" s="218"/>
    </row>
    <row r="6" spans="1:11" s="199" customFormat="1" ht="14" x14ac:dyDescent="0.15">
      <c r="A6" s="200"/>
      <c r="B6" s="290"/>
      <c r="C6" s="290"/>
      <c r="D6" s="210"/>
      <c r="E6" s="210"/>
      <c r="F6" s="210"/>
      <c r="G6" s="210"/>
      <c r="H6" s="210"/>
      <c r="I6" s="295"/>
      <c r="J6" s="200"/>
      <c r="K6" s="218"/>
    </row>
    <row r="7" spans="1:11" s="199" customFormat="1" ht="14" x14ac:dyDescent="0.15">
      <c r="A7" s="200"/>
      <c r="B7" s="290"/>
      <c r="C7" s="290"/>
      <c r="D7" s="210"/>
      <c r="E7" s="210"/>
      <c r="F7" s="210"/>
      <c r="G7" s="210"/>
      <c r="H7" s="210"/>
      <c r="I7" s="295"/>
      <c r="J7" s="200"/>
      <c r="K7" s="218"/>
    </row>
    <row r="8" spans="1:11" s="199" customFormat="1" ht="14" x14ac:dyDescent="0.15">
      <c r="A8" s="200"/>
      <c r="B8" s="290"/>
      <c r="C8" s="290"/>
      <c r="D8" s="210"/>
      <c r="E8" s="210"/>
      <c r="F8" s="210"/>
      <c r="G8" s="210"/>
      <c r="H8" s="210"/>
      <c r="I8" s="295"/>
      <c r="J8" s="200"/>
      <c r="K8" s="218"/>
    </row>
    <row r="9" spans="1:11" s="199" customFormat="1" ht="14" x14ac:dyDescent="0.15">
      <c r="A9" s="200"/>
      <c r="B9" s="290"/>
      <c r="C9" s="290"/>
      <c r="D9" s="210"/>
      <c r="E9" s="210"/>
      <c r="F9" s="210"/>
      <c r="G9" s="210"/>
      <c r="H9" s="210"/>
      <c r="I9" s="295"/>
      <c r="J9" s="200"/>
      <c r="K9" s="218"/>
    </row>
    <row r="10" spans="1:11" s="199" customFormat="1" ht="14" x14ac:dyDescent="0.15">
      <c r="A10" s="200"/>
      <c r="B10" s="290"/>
      <c r="C10" s="290"/>
      <c r="D10" s="210"/>
      <c r="E10" s="210"/>
      <c r="F10" s="210"/>
      <c r="G10" s="210"/>
      <c r="H10" s="210"/>
      <c r="I10" s="295"/>
      <c r="J10" s="200"/>
      <c r="K10" s="218"/>
    </row>
    <row r="11" spans="1:11" s="199" customFormat="1" ht="14" x14ac:dyDescent="0.15">
      <c r="A11" s="200"/>
      <c r="B11" s="290"/>
      <c r="C11" s="290"/>
      <c r="D11" s="210"/>
      <c r="E11" s="210"/>
      <c r="F11" s="210"/>
      <c r="G11" s="210"/>
      <c r="H11" s="210"/>
      <c r="I11" s="295"/>
      <c r="J11" s="200"/>
      <c r="K11" s="218"/>
    </row>
    <row r="12" spans="1:11" s="199" customFormat="1" ht="14" x14ac:dyDescent="0.15">
      <c r="A12" s="200"/>
      <c r="B12" s="290"/>
      <c r="C12" s="290"/>
      <c r="D12" s="210"/>
      <c r="E12" s="210"/>
      <c r="F12" s="210"/>
      <c r="G12" s="210"/>
      <c r="H12" s="210"/>
      <c r="I12" s="295"/>
      <c r="J12" s="200"/>
      <c r="K12" s="218"/>
    </row>
    <row r="13" spans="1:11" s="199" customFormat="1" ht="14" x14ac:dyDescent="0.15">
      <c r="A13" s="200"/>
      <c r="B13" s="290"/>
      <c r="C13" s="290"/>
      <c r="D13" s="210"/>
      <c r="E13" s="210"/>
      <c r="F13" s="210"/>
      <c r="G13" s="210"/>
      <c r="H13" s="210"/>
      <c r="I13" s="295"/>
      <c r="J13" s="200"/>
      <c r="K13" s="218"/>
    </row>
    <row r="14" spans="1:11" s="199" customFormat="1" ht="14" x14ac:dyDescent="0.15">
      <c r="A14" s="200"/>
      <c r="B14" s="290"/>
      <c r="C14" s="290"/>
      <c r="D14" s="210"/>
      <c r="E14" s="210"/>
      <c r="F14" s="210"/>
      <c r="G14" s="210"/>
      <c r="H14" s="210"/>
      <c r="I14" s="295"/>
      <c r="J14" s="200"/>
      <c r="K14" s="218"/>
    </row>
    <row r="15" spans="1:11" s="199" customFormat="1" ht="14" x14ac:dyDescent="0.15">
      <c r="A15" s="200"/>
      <c r="B15" s="290"/>
      <c r="C15" s="290"/>
      <c r="D15" s="210"/>
      <c r="E15" s="210"/>
      <c r="F15" s="210"/>
      <c r="G15" s="210"/>
      <c r="H15" s="210"/>
      <c r="I15" s="295"/>
      <c r="J15" s="200"/>
      <c r="K15" s="218"/>
    </row>
    <row r="16" spans="1:11" s="199" customFormat="1" ht="14" x14ac:dyDescent="0.15">
      <c r="A16" s="200"/>
      <c r="B16" s="290"/>
      <c r="C16" s="290"/>
      <c r="D16" s="210"/>
      <c r="E16" s="210"/>
      <c r="F16" s="210"/>
      <c r="G16" s="210"/>
      <c r="H16" s="210"/>
      <c r="I16" s="295"/>
      <c r="J16" s="200"/>
      <c r="K16" s="218"/>
    </row>
    <row r="17" spans="1:11" s="199" customFormat="1" ht="14" x14ac:dyDescent="0.15">
      <c r="A17" s="200"/>
      <c r="B17" s="290"/>
      <c r="C17" s="290"/>
      <c r="D17" s="210"/>
      <c r="E17" s="210"/>
      <c r="F17" s="210"/>
      <c r="G17" s="210"/>
      <c r="H17" s="210"/>
      <c r="I17" s="295"/>
      <c r="J17" s="200"/>
      <c r="K17" s="218"/>
    </row>
    <row r="18" spans="1:11" s="199" customFormat="1" ht="14" x14ac:dyDescent="0.15">
      <c r="A18" s="200"/>
      <c r="B18" s="290"/>
      <c r="C18" s="290"/>
      <c r="D18" s="210"/>
      <c r="E18" s="210"/>
      <c r="F18" s="210"/>
      <c r="G18" s="210"/>
      <c r="H18" s="210"/>
      <c r="I18" s="295"/>
      <c r="J18" s="200"/>
      <c r="K18" s="218"/>
    </row>
    <row r="19" spans="1:11" s="199" customFormat="1" ht="14" x14ac:dyDescent="0.15">
      <c r="A19" s="200"/>
      <c r="B19" s="290"/>
      <c r="C19" s="290"/>
      <c r="D19" s="210"/>
      <c r="E19" s="210"/>
      <c r="F19" s="210"/>
      <c r="G19" s="210"/>
      <c r="H19" s="210"/>
      <c r="I19" s="295"/>
      <c r="J19" s="200"/>
      <c r="K19" s="218"/>
    </row>
    <row r="20" spans="1:11" s="199" customFormat="1" ht="14" x14ac:dyDescent="0.15">
      <c r="A20" s="200"/>
      <c r="B20" s="290"/>
      <c r="C20" s="290"/>
      <c r="D20" s="210"/>
      <c r="E20" s="210"/>
      <c r="F20" s="210"/>
      <c r="G20" s="210"/>
      <c r="H20" s="210"/>
      <c r="I20" s="295"/>
      <c r="J20" s="200"/>
      <c r="K20" s="218"/>
    </row>
    <row r="21" spans="1:11" s="199" customFormat="1" ht="14" x14ac:dyDescent="0.15">
      <c r="A21" s="200"/>
      <c r="B21" s="290"/>
      <c r="C21" s="290"/>
      <c r="D21" s="210"/>
      <c r="E21" s="210"/>
      <c r="F21" s="210"/>
      <c r="G21" s="210"/>
      <c r="H21" s="210"/>
      <c r="I21" s="295"/>
      <c r="J21" s="200"/>
      <c r="K21" s="218"/>
    </row>
    <row r="22" spans="1:11" s="199" customFormat="1" ht="14" x14ac:dyDescent="0.15">
      <c r="A22" s="200"/>
      <c r="B22" s="290"/>
      <c r="C22" s="290"/>
      <c r="D22" s="210"/>
      <c r="E22" s="210"/>
      <c r="F22" s="210"/>
      <c r="G22" s="210"/>
      <c r="H22" s="210"/>
      <c r="I22" s="295"/>
      <c r="J22" s="200"/>
      <c r="K22" s="218"/>
    </row>
    <row r="23" spans="1:11" s="199" customFormat="1" ht="14" x14ac:dyDescent="0.15">
      <c r="A23" s="200"/>
      <c r="B23" s="290"/>
      <c r="C23" s="290"/>
      <c r="D23" s="210"/>
      <c r="E23" s="210"/>
      <c r="F23" s="210"/>
      <c r="G23" s="210"/>
      <c r="H23" s="210"/>
      <c r="I23" s="295"/>
      <c r="J23" s="200"/>
      <c r="K23" s="218"/>
    </row>
    <row r="24" spans="1:11" s="199" customFormat="1" ht="14" x14ac:dyDescent="0.15">
      <c r="A24" s="200"/>
      <c r="B24" s="290"/>
      <c r="C24" s="290"/>
      <c r="D24" s="210"/>
      <c r="E24" s="210"/>
      <c r="F24" s="210"/>
      <c r="G24" s="210"/>
      <c r="H24" s="210"/>
      <c r="I24" s="295"/>
      <c r="J24" s="200"/>
      <c r="K24" s="218"/>
    </row>
    <row r="25" spans="1:11" s="199" customFormat="1" ht="14" x14ac:dyDescent="0.15">
      <c r="A25" s="200"/>
      <c r="B25" s="290"/>
      <c r="C25" s="290"/>
      <c r="D25" s="210"/>
      <c r="E25" s="210"/>
      <c r="F25" s="210"/>
      <c r="G25" s="210"/>
      <c r="H25" s="210"/>
      <c r="I25" s="295"/>
      <c r="J25" s="200"/>
      <c r="K25" s="218"/>
    </row>
    <row r="26" spans="1:11" s="199" customFormat="1" ht="14" x14ac:dyDescent="0.15">
      <c r="A26" s="200"/>
      <c r="B26" s="290"/>
      <c r="C26" s="290"/>
      <c r="D26" s="210"/>
      <c r="E26" s="210"/>
      <c r="F26" s="210"/>
      <c r="G26" s="210"/>
      <c r="H26" s="210"/>
      <c r="I26" s="295"/>
      <c r="J26" s="200"/>
      <c r="K26" s="218"/>
    </row>
    <row r="27" spans="1:11" s="199" customFormat="1" ht="14" x14ac:dyDescent="0.15">
      <c r="A27" s="200"/>
      <c r="B27" s="290"/>
      <c r="C27" s="290"/>
      <c r="D27" s="210"/>
      <c r="E27" s="210"/>
      <c r="F27" s="210"/>
      <c r="G27" s="210"/>
      <c r="H27" s="210"/>
      <c r="I27" s="295"/>
      <c r="J27" s="200"/>
      <c r="K27" s="218"/>
    </row>
    <row r="28" spans="1:11" s="199" customFormat="1" ht="14" x14ac:dyDescent="0.15">
      <c r="A28" s="200"/>
      <c r="B28" s="290"/>
      <c r="C28" s="290"/>
      <c r="D28" s="210"/>
      <c r="E28" s="210"/>
      <c r="F28" s="210"/>
      <c r="G28" s="210"/>
      <c r="H28" s="210"/>
      <c r="I28" s="295"/>
      <c r="J28" s="200"/>
      <c r="K28" s="218"/>
    </row>
    <row r="29" spans="1:11" s="199" customFormat="1" ht="14" x14ac:dyDescent="0.15">
      <c r="A29" s="200"/>
      <c r="B29" s="290"/>
      <c r="C29" s="290"/>
      <c r="D29" s="210"/>
      <c r="E29" s="210"/>
      <c r="F29" s="210"/>
      <c r="G29" s="210"/>
      <c r="H29" s="210"/>
      <c r="I29" s="295"/>
      <c r="J29" s="200"/>
      <c r="K29" s="218"/>
    </row>
    <row r="30" spans="1:11" s="199" customFormat="1" ht="14" x14ac:dyDescent="0.15">
      <c r="A30" s="200"/>
      <c r="B30" s="290"/>
      <c r="C30" s="290"/>
      <c r="D30" s="210"/>
      <c r="E30" s="210"/>
      <c r="F30" s="210"/>
      <c r="G30" s="210"/>
      <c r="H30" s="210"/>
      <c r="I30" s="295"/>
      <c r="J30" s="200"/>
      <c r="K30" s="218"/>
    </row>
    <row r="31" spans="1:11" s="199" customFormat="1" ht="14" x14ac:dyDescent="0.15">
      <c r="A31" s="200"/>
      <c r="B31" s="290"/>
      <c r="C31" s="290"/>
      <c r="D31" s="210"/>
      <c r="E31" s="210"/>
      <c r="F31" s="210"/>
      <c r="G31" s="210"/>
      <c r="H31" s="210"/>
      <c r="I31" s="295"/>
      <c r="J31" s="200"/>
      <c r="K31" s="218"/>
    </row>
    <row r="32" spans="1:11" s="199" customFormat="1" ht="14" x14ac:dyDescent="0.15">
      <c r="A32" s="200"/>
      <c r="B32" s="290"/>
      <c r="C32" s="290"/>
      <c r="D32" s="210"/>
      <c r="E32" s="210"/>
      <c r="F32" s="210"/>
      <c r="G32" s="210"/>
      <c r="H32" s="210"/>
      <c r="I32" s="295"/>
      <c r="J32" s="200"/>
      <c r="K32" s="218"/>
    </row>
    <row r="33" spans="1:11" s="199" customFormat="1" ht="14" x14ac:dyDescent="0.15">
      <c r="A33" s="200"/>
      <c r="B33" s="290"/>
      <c r="C33" s="290"/>
      <c r="D33" s="210"/>
      <c r="E33" s="210"/>
      <c r="F33" s="210"/>
      <c r="G33" s="210"/>
      <c r="H33" s="210"/>
      <c r="I33" s="295"/>
      <c r="J33" s="200"/>
      <c r="K33" s="218"/>
    </row>
    <row r="34" spans="1:11" s="199" customFormat="1" ht="14" x14ac:dyDescent="0.15">
      <c r="A34" s="200"/>
      <c r="B34" s="290"/>
      <c r="C34" s="290"/>
      <c r="D34" s="210"/>
      <c r="E34" s="210"/>
      <c r="F34" s="210"/>
      <c r="G34" s="210"/>
      <c r="H34" s="210"/>
      <c r="I34" s="295"/>
      <c r="J34" s="200"/>
      <c r="K34" s="218"/>
    </row>
    <row r="35" spans="1:11" s="199" customFormat="1" ht="14" x14ac:dyDescent="0.15">
      <c r="A35" s="200"/>
      <c r="B35" s="290"/>
      <c r="C35" s="290"/>
      <c r="D35" s="210"/>
      <c r="E35" s="210"/>
      <c r="F35" s="210"/>
      <c r="G35" s="210"/>
      <c r="H35" s="210"/>
      <c r="I35" s="295"/>
      <c r="J35" s="200"/>
      <c r="K35" s="218"/>
    </row>
    <row r="36" spans="1:11" s="199" customFormat="1" ht="14" x14ac:dyDescent="0.15">
      <c r="A36" s="200"/>
      <c r="B36" s="290"/>
      <c r="C36" s="290"/>
      <c r="D36" s="210"/>
      <c r="E36" s="210"/>
      <c r="F36" s="210"/>
      <c r="G36" s="210"/>
      <c r="H36" s="210"/>
      <c r="I36" s="295"/>
      <c r="J36" s="200"/>
      <c r="K36" s="218"/>
    </row>
    <row r="37" spans="1:11" s="199" customFormat="1" ht="14" x14ac:dyDescent="0.15">
      <c r="A37" s="200"/>
      <c r="B37" s="290"/>
      <c r="C37" s="290"/>
      <c r="D37" s="210"/>
      <c r="E37" s="210"/>
      <c r="F37" s="210"/>
      <c r="G37" s="210"/>
      <c r="H37" s="210"/>
      <c r="I37" s="295"/>
      <c r="J37" s="200"/>
      <c r="K37" s="218"/>
    </row>
    <row r="38" spans="1:11" s="199" customFormat="1" ht="14" x14ac:dyDescent="0.15">
      <c r="A38" s="200"/>
      <c r="B38" s="290"/>
      <c r="C38" s="290"/>
      <c r="D38" s="210"/>
      <c r="E38" s="210"/>
      <c r="F38" s="210"/>
      <c r="G38" s="210"/>
      <c r="H38" s="210"/>
      <c r="I38" s="295"/>
      <c r="J38" s="200"/>
      <c r="K38" s="218"/>
    </row>
    <row r="39" spans="1:11" s="199" customFormat="1" ht="14" x14ac:dyDescent="0.15">
      <c r="A39" s="200"/>
      <c r="B39" s="290"/>
      <c r="C39" s="290"/>
      <c r="D39" s="210"/>
      <c r="E39" s="210"/>
      <c r="F39" s="210"/>
      <c r="G39" s="210"/>
      <c r="H39" s="210"/>
      <c r="I39" s="295"/>
      <c r="J39" s="200"/>
      <c r="K39" s="218"/>
    </row>
    <row r="40" spans="1:11" s="199" customFormat="1" ht="14" x14ac:dyDescent="0.15">
      <c r="A40" s="200"/>
      <c r="B40" s="290"/>
      <c r="C40" s="290"/>
      <c r="D40" s="210"/>
      <c r="E40" s="210"/>
      <c r="F40" s="210"/>
      <c r="G40" s="210"/>
      <c r="H40" s="210"/>
      <c r="I40" s="295"/>
      <c r="J40" s="200"/>
      <c r="K40" s="218"/>
    </row>
    <row r="41" spans="1:11" s="199" customFormat="1" ht="14" x14ac:dyDescent="0.15">
      <c r="A41" s="200"/>
      <c r="B41" s="290"/>
      <c r="C41" s="290"/>
      <c r="D41" s="210"/>
      <c r="E41" s="210"/>
      <c r="F41" s="210"/>
      <c r="G41" s="210"/>
      <c r="H41" s="210"/>
      <c r="I41" s="295"/>
      <c r="J41" s="200"/>
      <c r="K41" s="218"/>
    </row>
    <row r="42" spans="1:11" s="199" customFormat="1" ht="14" x14ac:dyDescent="0.15">
      <c r="A42" s="200"/>
      <c r="B42" s="290"/>
      <c r="C42" s="290"/>
      <c r="D42" s="210"/>
      <c r="E42" s="210"/>
      <c r="F42" s="210"/>
      <c r="G42" s="210"/>
      <c r="H42" s="210"/>
      <c r="I42" s="295"/>
      <c r="J42" s="200"/>
      <c r="K42" s="218"/>
    </row>
    <row r="43" spans="1:11" s="199" customFormat="1" ht="14" x14ac:dyDescent="0.15">
      <c r="A43" s="200"/>
      <c r="B43" s="290"/>
      <c r="C43" s="290"/>
      <c r="D43" s="210"/>
      <c r="E43" s="210"/>
      <c r="F43" s="210"/>
      <c r="G43" s="210"/>
      <c r="H43" s="210"/>
      <c r="I43" s="295"/>
      <c r="J43" s="200"/>
      <c r="K43" s="218"/>
    </row>
    <row r="44" spans="1:11" s="199" customFormat="1" ht="14" x14ac:dyDescent="0.15">
      <c r="A44" s="200"/>
      <c r="B44" s="290"/>
      <c r="C44" s="290"/>
      <c r="D44" s="210"/>
      <c r="E44" s="210"/>
      <c r="F44" s="210"/>
      <c r="G44" s="210"/>
      <c r="H44" s="210"/>
      <c r="I44" s="295"/>
      <c r="J44" s="200"/>
      <c r="K44" s="218"/>
    </row>
    <row r="45" spans="1:11" s="199" customFormat="1" ht="14" x14ac:dyDescent="0.15">
      <c r="A45" s="200"/>
      <c r="B45" s="290"/>
      <c r="C45" s="290"/>
      <c r="D45" s="210"/>
      <c r="E45" s="210"/>
      <c r="F45" s="210"/>
      <c r="G45" s="210"/>
      <c r="H45" s="210"/>
      <c r="I45" s="295"/>
      <c r="J45" s="200"/>
      <c r="K45" s="218"/>
    </row>
    <row r="46" spans="1:11" s="199" customFormat="1" ht="14" x14ac:dyDescent="0.15">
      <c r="A46" s="200"/>
      <c r="B46" s="290"/>
      <c r="C46" s="290"/>
      <c r="D46" s="210"/>
      <c r="E46" s="210"/>
      <c r="F46" s="210"/>
      <c r="G46" s="210"/>
      <c r="H46" s="210"/>
      <c r="I46" s="295"/>
      <c r="J46" s="200"/>
      <c r="K46" s="218"/>
    </row>
    <row r="47" spans="1:11" s="199" customFormat="1" ht="14" x14ac:dyDescent="0.15">
      <c r="A47" s="200"/>
      <c r="B47" s="290"/>
      <c r="C47" s="290"/>
      <c r="D47" s="210"/>
      <c r="E47" s="210"/>
      <c r="F47" s="210"/>
      <c r="G47" s="210"/>
      <c r="H47" s="210"/>
      <c r="I47" s="295"/>
      <c r="J47" s="200"/>
      <c r="K47" s="218"/>
    </row>
    <row r="48" spans="1:11" s="199" customFormat="1" ht="14" x14ac:dyDescent="0.15">
      <c r="A48" s="200"/>
      <c r="B48" s="290"/>
      <c r="C48" s="290"/>
      <c r="D48" s="210"/>
      <c r="E48" s="210"/>
      <c r="F48" s="210"/>
      <c r="G48" s="210"/>
      <c r="H48" s="210"/>
      <c r="I48" s="295"/>
      <c r="J48" s="200"/>
      <c r="K48" s="218"/>
    </row>
    <row r="49" spans="1:11" s="199" customFormat="1" ht="14" x14ac:dyDescent="0.15">
      <c r="A49" s="200"/>
      <c r="B49" s="290"/>
      <c r="C49" s="290"/>
      <c r="D49" s="210"/>
      <c r="E49" s="210"/>
      <c r="F49" s="210"/>
      <c r="G49" s="210"/>
      <c r="H49" s="210"/>
      <c r="I49" s="295"/>
      <c r="J49" s="200"/>
      <c r="K49" s="218"/>
    </row>
    <row r="50" spans="1:11" s="199" customFormat="1" ht="14" x14ac:dyDescent="0.15">
      <c r="A50" s="200"/>
      <c r="B50" s="290"/>
      <c r="C50" s="290"/>
      <c r="D50" s="210"/>
      <c r="E50" s="210"/>
      <c r="F50" s="210"/>
      <c r="G50" s="210"/>
      <c r="H50" s="210"/>
      <c r="I50" s="295"/>
      <c r="J50" s="200"/>
      <c r="K50" s="218"/>
    </row>
    <row r="51" spans="1:11" s="199" customFormat="1" ht="14" x14ac:dyDescent="0.15">
      <c r="A51" s="200"/>
      <c r="B51" s="290"/>
      <c r="C51" s="290"/>
      <c r="D51" s="210"/>
      <c r="E51" s="210"/>
      <c r="F51" s="210"/>
      <c r="G51" s="210"/>
      <c r="H51" s="210"/>
      <c r="I51" s="295"/>
      <c r="J51" s="200"/>
      <c r="K51" s="218"/>
    </row>
    <row r="52" spans="1:11" s="199" customFormat="1" ht="14" x14ac:dyDescent="0.15">
      <c r="A52" s="200"/>
      <c r="B52" s="290"/>
      <c r="C52" s="290"/>
      <c r="D52" s="210"/>
      <c r="E52" s="210"/>
      <c r="F52" s="210"/>
      <c r="G52" s="210"/>
      <c r="H52" s="210"/>
      <c r="I52" s="295"/>
      <c r="J52" s="200"/>
      <c r="K52" s="218"/>
    </row>
    <row r="53" spans="1:11" s="199" customFormat="1" ht="14" x14ac:dyDescent="0.15">
      <c r="A53" s="200"/>
      <c r="B53" s="290"/>
      <c r="C53" s="290"/>
      <c r="D53" s="210"/>
      <c r="E53" s="210"/>
      <c r="F53" s="210"/>
      <c r="G53" s="210"/>
      <c r="H53" s="210"/>
      <c r="I53" s="295"/>
      <c r="J53" s="200"/>
      <c r="K53" s="218"/>
    </row>
    <row r="54" spans="1:11" s="199" customFormat="1" ht="14" x14ac:dyDescent="0.15">
      <c r="A54" s="200"/>
      <c r="B54" s="290"/>
      <c r="C54" s="290"/>
      <c r="D54" s="210"/>
      <c r="E54" s="210"/>
      <c r="F54" s="210"/>
      <c r="G54" s="210"/>
      <c r="H54" s="210"/>
      <c r="I54" s="295"/>
      <c r="J54" s="200"/>
      <c r="K54" s="218"/>
    </row>
    <row r="55" spans="1:11" s="199" customFormat="1" ht="14" x14ac:dyDescent="0.15">
      <c r="A55" s="200"/>
      <c r="B55" s="290"/>
      <c r="C55" s="290"/>
      <c r="D55" s="210"/>
      <c r="E55" s="210"/>
      <c r="F55" s="210"/>
      <c r="G55" s="210"/>
      <c r="H55" s="210"/>
      <c r="I55" s="295"/>
      <c r="J55" s="200"/>
      <c r="K55" s="218"/>
    </row>
    <row r="56" spans="1:11" s="199" customFormat="1" ht="14" x14ac:dyDescent="0.15">
      <c r="A56" s="200"/>
      <c r="B56" s="290"/>
      <c r="C56" s="290"/>
      <c r="D56" s="210"/>
      <c r="E56" s="210"/>
      <c r="F56" s="210"/>
      <c r="G56" s="210"/>
      <c r="H56" s="210"/>
      <c r="I56" s="295"/>
      <c r="J56" s="200"/>
      <c r="K56" s="218"/>
    </row>
    <row r="57" spans="1:11" s="199" customFormat="1" ht="14" x14ac:dyDescent="0.15">
      <c r="A57" s="200"/>
      <c r="B57" s="290"/>
      <c r="C57" s="290"/>
      <c r="D57" s="210"/>
      <c r="E57" s="210"/>
      <c r="F57" s="210"/>
      <c r="G57" s="210"/>
      <c r="H57" s="210"/>
      <c r="I57" s="295"/>
      <c r="J57" s="200"/>
      <c r="K57" s="218"/>
    </row>
    <row r="58" spans="1:11" s="199" customFormat="1" ht="14" x14ac:dyDescent="0.15">
      <c r="A58" s="200"/>
      <c r="B58" s="290"/>
      <c r="C58" s="290"/>
      <c r="D58" s="210"/>
      <c r="E58" s="210"/>
      <c r="F58" s="210"/>
      <c r="G58" s="210"/>
      <c r="H58" s="210"/>
      <c r="I58" s="295"/>
      <c r="J58" s="200"/>
      <c r="K58" s="218"/>
    </row>
    <row r="59" spans="1:11" s="199" customFormat="1" ht="14" x14ac:dyDescent="0.15">
      <c r="A59" s="200"/>
      <c r="B59" s="290"/>
      <c r="C59" s="290"/>
      <c r="D59" s="210"/>
      <c r="E59" s="210"/>
      <c r="F59" s="210"/>
      <c r="G59" s="210"/>
      <c r="H59" s="210"/>
      <c r="I59" s="295"/>
      <c r="J59" s="200"/>
      <c r="K59" s="218"/>
    </row>
    <row r="60" spans="1:11" s="199" customFormat="1" ht="14" x14ac:dyDescent="0.15">
      <c r="A60" s="200"/>
      <c r="B60" s="290"/>
      <c r="C60" s="290"/>
      <c r="D60" s="210"/>
      <c r="E60" s="210"/>
      <c r="F60" s="210"/>
      <c r="G60" s="210"/>
      <c r="H60" s="210"/>
      <c r="I60" s="295"/>
      <c r="J60" s="200"/>
      <c r="K60" s="218"/>
    </row>
    <row r="61" spans="1:11" s="199" customFormat="1" ht="14" x14ac:dyDescent="0.15">
      <c r="A61" s="200"/>
      <c r="B61" s="290"/>
      <c r="C61" s="290"/>
      <c r="D61" s="210"/>
      <c r="E61" s="210"/>
      <c r="F61" s="210"/>
      <c r="G61" s="210"/>
      <c r="H61" s="210"/>
      <c r="I61" s="295"/>
      <c r="J61" s="200"/>
      <c r="K61" s="218"/>
    </row>
    <row r="62" spans="1:11" s="199" customFormat="1" ht="14" x14ac:dyDescent="0.15">
      <c r="A62" s="200"/>
      <c r="B62" s="290"/>
      <c r="C62" s="290"/>
      <c r="D62" s="210"/>
      <c r="E62" s="210"/>
      <c r="F62" s="210"/>
      <c r="G62" s="210"/>
      <c r="H62" s="210"/>
      <c r="I62" s="295"/>
      <c r="J62" s="200"/>
      <c r="K62" s="218"/>
    </row>
    <row r="63" spans="1:11" s="199" customFormat="1" ht="14" x14ac:dyDescent="0.15">
      <c r="A63" s="200"/>
      <c r="B63" s="290"/>
      <c r="C63" s="290"/>
      <c r="D63" s="210"/>
      <c r="E63" s="210"/>
      <c r="F63" s="210"/>
      <c r="G63" s="210"/>
      <c r="H63" s="210"/>
      <c r="I63" s="295"/>
      <c r="J63" s="200"/>
      <c r="K63" s="218"/>
    </row>
    <row r="64" spans="1:11" s="199" customFormat="1" ht="14" x14ac:dyDescent="0.15">
      <c r="A64" s="200"/>
      <c r="B64" s="290"/>
      <c r="C64" s="290"/>
      <c r="D64" s="210"/>
      <c r="E64" s="210"/>
      <c r="F64" s="210"/>
      <c r="G64" s="210"/>
      <c r="H64" s="210"/>
      <c r="I64" s="295"/>
      <c r="J64" s="200"/>
      <c r="K64" s="218"/>
    </row>
    <row r="65" spans="1:11" s="199" customFormat="1" ht="14" x14ac:dyDescent="0.15">
      <c r="A65" s="200"/>
      <c r="B65" s="290"/>
      <c r="C65" s="290"/>
      <c r="D65" s="210"/>
      <c r="E65" s="210"/>
      <c r="F65" s="210"/>
      <c r="G65" s="210"/>
      <c r="H65" s="210"/>
      <c r="I65" s="295"/>
      <c r="J65" s="200"/>
      <c r="K65" s="218"/>
    </row>
    <row r="66" spans="1:11" s="199" customFormat="1" ht="14" x14ac:dyDescent="0.15">
      <c r="A66" s="200"/>
      <c r="B66" s="290"/>
      <c r="C66" s="290"/>
      <c r="D66" s="210"/>
      <c r="E66" s="210"/>
      <c r="F66" s="210"/>
      <c r="G66" s="210"/>
      <c r="H66" s="210"/>
      <c r="I66" s="295"/>
      <c r="J66" s="200"/>
      <c r="K66" s="218"/>
    </row>
    <row r="67" spans="1:11" s="199" customFormat="1" ht="14" x14ac:dyDescent="0.15">
      <c r="A67" s="200"/>
      <c r="B67" s="290"/>
      <c r="C67" s="290"/>
      <c r="D67" s="210"/>
      <c r="E67" s="210"/>
      <c r="F67" s="210"/>
      <c r="G67" s="210"/>
      <c r="H67" s="210"/>
      <c r="I67" s="295"/>
      <c r="J67" s="200"/>
      <c r="K67" s="218"/>
    </row>
    <row r="68" spans="1:11" s="199" customFormat="1" ht="14" x14ac:dyDescent="0.15">
      <c r="A68" s="200"/>
      <c r="B68" s="290"/>
      <c r="C68" s="290"/>
      <c r="D68" s="210"/>
      <c r="E68" s="210"/>
      <c r="F68" s="210"/>
      <c r="G68" s="210"/>
      <c r="H68" s="210"/>
      <c r="I68" s="295"/>
      <c r="J68" s="200"/>
      <c r="K68" s="218"/>
    </row>
    <row r="69" spans="1:11" s="199" customFormat="1" ht="14" x14ac:dyDescent="0.15">
      <c r="A69" s="200"/>
      <c r="B69" s="290"/>
      <c r="C69" s="290"/>
      <c r="D69" s="210"/>
      <c r="E69" s="210"/>
      <c r="F69" s="210"/>
      <c r="G69" s="210"/>
      <c r="H69" s="210"/>
      <c r="I69" s="295"/>
      <c r="J69" s="200"/>
      <c r="K69" s="218"/>
    </row>
    <row r="70" spans="1:11" s="199" customFormat="1" ht="14" x14ac:dyDescent="0.15">
      <c r="A70" s="200"/>
      <c r="B70" s="290"/>
      <c r="C70" s="290"/>
      <c r="D70" s="210"/>
      <c r="E70" s="210"/>
      <c r="F70" s="210"/>
      <c r="G70" s="210"/>
      <c r="H70" s="210"/>
      <c r="I70" s="295"/>
      <c r="J70" s="200"/>
      <c r="K70" s="218"/>
    </row>
    <row r="71" spans="1:11" s="199" customFormat="1" ht="14" x14ac:dyDescent="0.15">
      <c r="A71" s="200"/>
      <c r="B71" s="290"/>
      <c r="C71" s="290"/>
      <c r="D71" s="210"/>
      <c r="E71" s="210"/>
      <c r="F71" s="210"/>
      <c r="G71" s="210"/>
      <c r="H71" s="210"/>
      <c r="I71" s="295"/>
      <c r="J71" s="200"/>
      <c r="K71" s="218"/>
    </row>
    <row r="72" spans="1:11" s="199" customFormat="1" ht="14" x14ac:dyDescent="0.15">
      <c r="A72" s="200"/>
      <c r="B72" s="290"/>
      <c r="C72" s="290"/>
      <c r="D72" s="210"/>
      <c r="E72" s="210"/>
      <c r="F72" s="210"/>
      <c r="G72" s="210"/>
      <c r="H72" s="210"/>
      <c r="I72" s="295"/>
      <c r="J72" s="200"/>
      <c r="K72" s="218"/>
    </row>
    <row r="73" spans="1:11" s="199" customFormat="1" ht="14" x14ac:dyDescent="0.15">
      <c r="A73" s="200"/>
      <c r="B73" s="290"/>
      <c r="C73" s="290"/>
      <c r="D73" s="210"/>
      <c r="E73" s="210"/>
      <c r="F73" s="210"/>
      <c r="G73" s="210"/>
      <c r="H73" s="210"/>
      <c r="I73" s="295"/>
      <c r="J73" s="200"/>
      <c r="K73" s="218"/>
    </row>
    <row r="74" spans="1:11" s="199" customFormat="1" ht="14" x14ac:dyDescent="0.15">
      <c r="A74" s="200"/>
      <c r="B74" s="290"/>
      <c r="C74" s="290"/>
      <c r="D74" s="210"/>
      <c r="E74" s="210"/>
      <c r="F74" s="210"/>
      <c r="G74" s="210"/>
      <c r="H74" s="210"/>
      <c r="I74" s="295"/>
      <c r="J74" s="200"/>
      <c r="K74" s="218"/>
    </row>
    <row r="75" spans="1:11" s="199" customFormat="1" ht="14" x14ac:dyDescent="0.15">
      <c r="A75" s="200"/>
      <c r="B75" s="290"/>
      <c r="C75" s="290"/>
      <c r="D75" s="210"/>
      <c r="E75" s="210"/>
      <c r="F75" s="210"/>
      <c r="G75" s="210"/>
      <c r="H75" s="210"/>
      <c r="I75" s="295"/>
      <c r="J75" s="200"/>
      <c r="K75" s="218"/>
    </row>
    <row r="76" spans="1:11" s="199" customFormat="1" ht="14" x14ac:dyDescent="0.15">
      <c r="A76" s="200"/>
      <c r="B76" s="290"/>
      <c r="C76" s="290"/>
      <c r="D76" s="210"/>
      <c r="E76" s="210"/>
      <c r="F76" s="210"/>
      <c r="G76" s="210"/>
      <c r="H76" s="210"/>
      <c r="I76" s="295"/>
      <c r="J76" s="200"/>
      <c r="K76" s="218"/>
    </row>
    <row r="77" spans="1:11" s="199" customFormat="1" ht="14" x14ac:dyDescent="0.15">
      <c r="A77" s="200"/>
      <c r="B77" s="290"/>
      <c r="C77" s="290"/>
      <c r="D77" s="210"/>
      <c r="E77" s="210"/>
      <c r="F77" s="210"/>
      <c r="G77" s="210"/>
      <c r="H77" s="210"/>
      <c r="I77" s="295"/>
      <c r="J77" s="200"/>
      <c r="K77" s="218"/>
    </row>
    <row r="78" spans="1:11" s="199" customFormat="1" ht="14" x14ac:dyDescent="0.15">
      <c r="A78" s="200"/>
      <c r="B78" s="290"/>
      <c r="C78" s="290"/>
      <c r="D78" s="210"/>
      <c r="E78" s="210"/>
      <c r="F78" s="210"/>
      <c r="G78" s="210"/>
      <c r="H78" s="210"/>
      <c r="I78" s="295"/>
      <c r="J78" s="200"/>
      <c r="K78" s="218"/>
    </row>
    <row r="79" spans="1:11" s="199" customFormat="1" ht="14" x14ac:dyDescent="0.15">
      <c r="A79" s="200"/>
      <c r="B79" s="290"/>
      <c r="C79" s="290"/>
      <c r="D79" s="210"/>
      <c r="E79" s="210"/>
      <c r="F79" s="210"/>
      <c r="G79" s="210"/>
      <c r="H79" s="210"/>
      <c r="I79" s="295"/>
      <c r="J79" s="200"/>
      <c r="K79" s="218"/>
    </row>
    <row r="80" spans="1:11" s="199" customFormat="1" ht="14" x14ac:dyDescent="0.15">
      <c r="A80" s="200"/>
      <c r="B80" s="290"/>
      <c r="C80" s="290"/>
      <c r="D80" s="210"/>
      <c r="E80" s="210"/>
      <c r="F80" s="210"/>
      <c r="G80" s="210"/>
      <c r="H80" s="210"/>
      <c r="I80" s="295"/>
      <c r="J80" s="200"/>
      <c r="K80" s="218"/>
    </row>
    <row r="81" spans="1:11" s="199" customFormat="1" ht="14" x14ac:dyDescent="0.15">
      <c r="A81" s="200"/>
      <c r="B81" s="290"/>
      <c r="C81" s="290"/>
      <c r="D81" s="210"/>
      <c r="E81" s="210"/>
      <c r="F81" s="210"/>
      <c r="G81" s="210"/>
      <c r="H81" s="210"/>
      <c r="I81" s="295"/>
      <c r="J81" s="200"/>
      <c r="K81" s="218"/>
    </row>
    <row r="82" spans="1:11" s="199" customFormat="1" ht="14" x14ac:dyDescent="0.15">
      <c r="A82" s="200"/>
      <c r="B82" s="290"/>
      <c r="C82" s="290"/>
      <c r="D82" s="210"/>
      <c r="E82" s="210"/>
      <c r="F82" s="210"/>
      <c r="G82" s="210"/>
      <c r="H82" s="210"/>
      <c r="I82" s="295"/>
      <c r="J82" s="200"/>
      <c r="K82" s="218"/>
    </row>
    <row r="83" spans="1:11" s="199" customFormat="1" ht="14" x14ac:dyDescent="0.15">
      <c r="A83" s="200"/>
      <c r="B83" s="290"/>
      <c r="C83" s="290"/>
      <c r="D83" s="210"/>
      <c r="E83" s="210"/>
      <c r="F83" s="210"/>
      <c r="G83" s="210"/>
      <c r="H83" s="210"/>
      <c r="I83" s="295"/>
      <c r="J83" s="200"/>
      <c r="K83" s="218"/>
    </row>
    <row r="84" spans="1:11" s="199" customFormat="1" ht="14" x14ac:dyDescent="0.15">
      <c r="A84" s="200"/>
      <c r="B84" s="290"/>
      <c r="C84" s="290"/>
      <c r="D84" s="210"/>
      <c r="E84" s="210"/>
      <c r="F84" s="210"/>
      <c r="G84" s="210"/>
      <c r="H84" s="210"/>
      <c r="I84" s="295"/>
      <c r="J84" s="200"/>
      <c r="K84" s="218"/>
    </row>
    <row r="85" spans="1:11" s="199" customFormat="1" ht="14" x14ac:dyDescent="0.15">
      <c r="A85" s="200"/>
      <c r="B85" s="290"/>
      <c r="C85" s="290"/>
      <c r="D85" s="210"/>
      <c r="E85" s="210"/>
      <c r="F85" s="210"/>
      <c r="G85" s="210"/>
      <c r="H85" s="210"/>
      <c r="I85" s="295"/>
      <c r="J85" s="200"/>
      <c r="K85" s="218"/>
    </row>
    <row r="86" spans="1:11" s="199" customFormat="1" ht="14" x14ac:dyDescent="0.15">
      <c r="A86" s="200"/>
      <c r="B86" s="290"/>
      <c r="C86" s="290"/>
      <c r="D86" s="210"/>
      <c r="E86" s="210"/>
      <c r="F86" s="210"/>
      <c r="G86" s="210"/>
      <c r="H86" s="210"/>
      <c r="I86" s="295"/>
      <c r="J86" s="200"/>
      <c r="K86" s="218"/>
    </row>
    <row r="87" spans="1:11" s="199" customFormat="1" ht="14" x14ac:dyDescent="0.15">
      <c r="A87" s="200"/>
      <c r="B87" s="290"/>
      <c r="C87" s="290"/>
      <c r="D87" s="210"/>
      <c r="E87" s="210"/>
      <c r="F87" s="210"/>
      <c r="G87" s="210"/>
      <c r="H87" s="210"/>
      <c r="I87" s="295"/>
      <c r="J87" s="200"/>
      <c r="K87" s="218"/>
    </row>
    <row r="88" spans="1:11" x14ac:dyDescent="0.15">
      <c r="A88" s="270"/>
      <c r="B88" s="269"/>
      <c r="C88" s="269"/>
      <c r="D88" s="229"/>
      <c r="E88" s="229"/>
      <c r="F88" s="229"/>
      <c r="G88" s="229"/>
      <c r="H88" s="229"/>
      <c r="I88" s="275"/>
      <c r="J88" s="270"/>
      <c r="K88" s="230"/>
    </row>
    <row r="89" spans="1:11" x14ac:dyDescent="0.15">
      <c r="A89" s="270"/>
      <c r="B89" s="269"/>
      <c r="C89" s="269"/>
      <c r="D89" s="229"/>
      <c r="E89" s="229"/>
      <c r="F89" s="229"/>
      <c r="G89" s="229"/>
      <c r="H89" s="229"/>
      <c r="I89" s="275"/>
      <c r="J89" s="270"/>
      <c r="K89" s="230"/>
    </row>
    <row r="90" spans="1:11" x14ac:dyDescent="0.15">
      <c r="A90" s="270"/>
      <c r="B90" s="269"/>
      <c r="C90" s="269"/>
      <c r="D90" s="229"/>
      <c r="E90" s="229"/>
      <c r="F90" s="229"/>
      <c r="G90" s="229"/>
      <c r="H90" s="229"/>
      <c r="I90" s="275"/>
      <c r="J90" s="270"/>
      <c r="K90" s="230"/>
    </row>
    <row r="91" spans="1:11" x14ac:dyDescent="0.15">
      <c r="A91" s="270"/>
      <c r="B91" s="269"/>
      <c r="C91" s="269"/>
      <c r="D91" s="229"/>
      <c r="E91" s="229"/>
      <c r="F91" s="229"/>
      <c r="G91" s="229"/>
      <c r="H91" s="229"/>
      <c r="I91" s="275"/>
      <c r="J91" s="270"/>
      <c r="K91" s="230"/>
    </row>
    <row r="92" spans="1:11" x14ac:dyDescent="0.15">
      <c r="A92" s="270"/>
      <c r="B92" s="269"/>
      <c r="C92" s="269"/>
      <c r="D92" s="229"/>
      <c r="E92" s="229"/>
      <c r="F92" s="229"/>
      <c r="G92" s="229"/>
      <c r="H92" s="229"/>
      <c r="I92" s="275"/>
      <c r="J92" s="270"/>
      <c r="K92" s="230"/>
    </row>
    <row r="93" spans="1:11" x14ac:dyDescent="0.15">
      <c r="A93" s="270"/>
      <c r="B93" s="269"/>
      <c r="C93" s="269"/>
      <c r="D93" s="229"/>
      <c r="E93" s="229"/>
      <c r="F93" s="229"/>
      <c r="G93" s="229"/>
      <c r="H93" s="229"/>
      <c r="I93" s="275"/>
      <c r="J93" s="270"/>
      <c r="K93" s="230"/>
    </row>
    <row r="94" spans="1:11" x14ac:dyDescent="0.15">
      <c r="A94" s="270"/>
      <c r="B94" s="269"/>
      <c r="C94" s="269"/>
      <c r="D94" s="229"/>
      <c r="E94" s="229"/>
      <c r="F94" s="229"/>
      <c r="G94" s="229"/>
      <c r="H94" s="229"/>
      <c r="I94" s="275"/>
      <c r="J94" s="270"/>
      <c r="K94" s="230"/>
    </row>
    <row r="95" spans="1:11" x14ac:dyDescent="0.15">
      <c r="A95" s="270"/>
      <c r="B95" s="269"/>
      <c r="C95" s="269"/>
      <c r="D95" s="229"/>
      <c r="E95" s="229"/>
      <c r="F95" s="229"/>
      <c r="G95" s="229"/>
      <c r="H95" s="229"/>
      <c r="I95" s="275"/>
      <c r="J95" s="270"/>
      <c r="K95" s="230"/>
    </row>
    <row r="96" spans="1:11" x14ac:dyDescent="0.15">
      <c r="A96" s="270"/>
      <c r="B96" s="269"/>
      <c r="C96" s="269"/>
      <c r="D96" s="229"/>
      <c r="E96" s="229"/>
      <c r="F96" s="229"/>
      <c r="G96" s="229"/>
      <c r="H96" s="229"/>
      <c r="I96" s="275"/>
      <c r="J96" s="270"/>
      <c r="K96" s="230"/>
    </row>
    <row r="97" spans="1:11" x14ac:dyDescent="0.15">
      <c r="A97" s="270"/>
      <c r="B97" s="269"/>
      <c r="C97" s="269"/>
      <c r="D97" s="229"/>
      <c r="E97" s="229"/>
      <c r="F97" s="229"/>
      <c r="G97" s="229"/>
      <c r="H97" s="229"/>
      <c r="I97" s="275"/>
      <c r="J97" s="270"/>
      <c r="K97" s="230"/>
    </row>
    <row r="98" spans="1:11" x14ac:dyDescent="0.15">
      <c r="A98" s="270"/>
      <c r="B98" s="269"/>
      <c r="C98" s="269"/>
      <c r="D98" s="229"/>
      <c r="E98" s="229"/>
      <c r="F98" s="229"/>
      <c r="G98" s="229"/>
      <c r="H98" s="229"/>
      <c r="I98" s="275"/>
      <c r="J98" s="270"/>
      <c r="K98" s="230"/>
    </row>
    <row r="99" spans="1:11" x14ac:dyDescent="0.15">
      <c r="A99" s="270"/>
      <c r="B99" s="269"/>
      <c r="C99" s="269"/>
      <c r="D99" s="229"/>
      <c r="E99" s="229"/>
      <c r="F99" s="229"/>
      <c r="G99" s="229"/>
      <c r="H99" s="229"/>
      <c r="I99" s="275"/>
      <c r="J99" s="270"/>
      <c r="K99" s="230"/>
    </row>
    <row r="100" spans="1:11" x14ac:dyDescent="0.15">
      <c r="A100" s="270"/>
      <c r="B100" s="269"/>
      <c r="C100" s="269"/>
      <c r="D100" s="229"/>
      <c r="E100" s="229"/>
      <c r="F100" s="229"/>
      <c r="G100" s="229"/>
      <c r="H100" s="229"/>
      <c r="I100" s="275"/>
      <c r="J100" s="270"/>
      <c r="K100" s="230"/>
    </row>
    <row r="101" spans="1:11" x14ac:dyDescent="0.15">
      <c r="A101" s="270"/>
      <c r="B101" s="269"/>
      <c r="C101" s="269"/>
      <c r="D101" s="229"/>
      <c r="E101" s="229"/>
      <c r="F101" s="229"/>
      <c r="G101" s="229"/>
      <c r="H101" s="229"/>
      <c r="I101" s="275"/>
      <c r="J101" s="270"/>
      <c r="K101" s="230"/>
    </row>
    <row r="102" spans="1:11" ht="14" thickBot="1" x14ac:dyDescent="0.2">
      <c r="A102" s="271"/>
      <c r="B102" s="272"/>
      <c r="C102" s="272"/>
      <c r="D102" s="231"/>
      <c r="E102" s="231"/>
      <c r="F102" s="231"/>
      <c r="G102" s="231"/>
      <c r="H102" s="231"/>
      <c r="I102" s="276"/>
      <c r="J102" s="271"/>
      <c r="K102" s="232"/>
    </row>
  </sheetData>
  <dataValidations count="1">
    <dataValidation type="date" operator="greaterThan" allowBlank="1" showInputMessage="1" showErrorMessage="1" sqref="B3:C102" xr:uid="{111AF1F2-2D99-4827-BA28-7076CF776E85}">
      <formula1>34700</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FD741-937B-486A-A728-6C792426E327}">
  <sheetPr>
    <tabColor theme="7" tint="0.79998168889431442"/>
  </sheetPr>
  <dimension ref="A1:K87"/>
  <sheetViews>
    <sheetView topLeftCell="B23" workbookViewId="0">
      <selection sqref="A1:K52"/>
    </sheetView>
  </sheetViews>
  <sheetFormatPr baseColWidth="10" defaultColWidth="9" defaultRowHeight="13" x14ac:dyDescent="0.15"/>
  <cols>
    <col min="1" max="1" width="24" customWidth="1"/>
    <col min="2" max="7" width="17.59765625" customWidth="1"/>
    <col min="8" max="10" width="22.19921875" customWidth="1"/>
    <col min="11" max="11" width="26.796875" customWidth="1"/>
    <col min="12" max="12" width="17.3984375" customWidth="1"/>
  </cols>
  <sheetData>
    <row r="1" spans="1:11" ht="49.5" customHeight="1" thickBot="1" x14ac:dyDescent="0.25">
      <c r="A1" s="325" t="s">
        <v>1615</v>
      </c>
      <c r="B1" s="311" t="s">
        <v>1651</v>
      </c>
      <c r="C1" s="362" t="s">
        <v>1617</v>
      </c>
      <c r="D1" s="365"/>
      <c r="E1" s="362" t="s">
        <v>1618</v>
      </c>
      <c r="F1" s="365"/>
      <c r="G1" s="309"/>
      <c r="H1" s="309"/>
      <c r="I1" s="309"/>
    </row>
    <row r="2" spans="1:11" s="242" customFormat="1" ht="76" thickBot="1" x14ac:dyDescent="0.25">
      <c r="A2" s="282" t="s">
        <v>1652</v>
      </c>
      <c r="B2" s="283" t="s">
        <v>1653</v>
      </c>
      <c r="C2" s="283" t="s">
        <v>1654</v>
      </c>
      <c r="D2" s="284" t="s">
        <v>1655</v>
      </c>
      <c r="E2" s="284" t="s">
        <v>1656</v>
      </c>
      <c r="F2" s="284" t="s">
        <v>1657</v>
      </c>
      <c r="G2" s="284" t="s">
        <v>1658</v>
      </c>
      <c r="H2" s="284" t="s">
        <v>1659</v>
      </c>
      <c r="I2" s="284" t="s">
        <v>1660</v>
      </c>
      <c r="J2" s="284" t="s">
        <v>1661</v>
      </c>
      <c r="K2" s="285" t="s">
        <v>1662</v>
      </c>
    </row>
    <row r="3" spans="1:11" ht="14" x14ac:dyDescent="0.15">
      <c r="A3" s="273"/>
      <c r="B3" s="213"/>
      <c r="C3" s="289"/>
      <c r="D3" s="294"/>
      <c r="E3" s="294"/>
      <c r="F3" s="294"/>
      <c r="G3" s="294"/>
      <c r="H3" s="294"/>
      <c r="I3" s="294"/>
      <c r="J3" s="294"/>
      <c r="K3" s="234"/>
    </row>
    <row r="4" spans="1:11" ht="14" x14ac:dyDescent="0.15">
      <c r="A4" s="270"/>
      <c r="B4" s="210"/>
      <c r="C4" s="210"/>
      <c r="D4" s="295"/>
      <c r="E4" s="295"/>
      <c r="F4" s="295"/>
      <c r="G4" s="295"/>
      <c r="H4" s="295"/>
      <c r="I4" s="295"/>
      <c r="J4" s="295"/>
      <c r="K4" s="230"/>
    </row>
    <row r="5" spans="1:11" ht="14" x14ac:dyDescent="0.15">
      <c r="A5" s="270"/>
      <c r="B5" s="210"/>
      <c r="C5" s="210"/>
      <c r="D5" s="295"/>
      <c r="E5" s="295"/>
      <c r="F5" s="295"/>
      <c r="G5" s="295"/>
      <c r="H5" s="295"/>
      <c r="I5" s="295"/>
      <c r="J5" s="295"/>
      <c r="K5" s="230"/>
    </row>
    <row r="6" spans="1:11" ht="14" x14ac:dyDescent="0.15">
      <c r="A6" s="270"/>
      <c r="B6" s="210"/>
      <c r="C6" s="210"/>
      <c r="D6" s="295"/>
      <c r="E6" s="295"/>
      <c r="F6" s="295"/>
      <c r="G6" s="295"/>
      <c r="H6" s="295"/>
      <c r="I6" s="295"/>
      <c r="J6" s="295"/>
      <c r="K6" s="230"/>
    </row>
    <row r="7" spans="1:11" ht="14" x14ac:dyDescent="0.15">
      <c r="A7" s="270"/>
      <c r="B7" s="210"/>
      <c r="C7" s="210"/>
      <c r="D7" s="295"/>
      <c r="E7" s="295"/>
      <c r="F7" s="295"/>
      <c r="G7" s="295"/>
      <c r="H7" s="295"/>
      <c r="I7" s="295"/>
      <c r="J7" s="295"/>
      <c r="K7" s="230"/>
    </row>
    <row r="8" spans="1:11" ht="14" x14ac:dyDescent="0.15">
      <c r="A8" s="270"/>
      <c r="B8" s="210"/>
      <c r="C8" s="210"/>
      <c r="D8" s="295"/>
      <c r="E8" s="295"/>
      <c r="F8" s="295"/>
      <c r="G8" s="295"/>
      <c r="H8" s="295"/>
      <c r="I8" s="295"/>
      <c r="J8" s="295"/>
      <c r="K8" s="230"/>
    </row>
    <row r="9" spans="1:11" ht="14" x14ac:dyDescent="0.15">
      <c r="A9" s="270"/>
      <c r="B9" s="210"/>
      <c r="C9" s="210"/>
      <c r="D9" s="295"/>
      <c r="E9" s="295"/>
      <c r="F9" s="295"/>
      <c r="G9" s="295"/>
      <c r="H9" s="295"/>
      <c r="I9" s="295"/>
      <c r="J9" s="295"/>
      <c r="K9" s="230"/>
    </row>
    <row r="10" spans="1:11" ht="14" x14ac:dyDescent="0.15">
      <c r="A10" s="270"/>
      <c r="B10" s="210"/>
      <c r="C10" s="210"/>
      <c r="D10" s="295"/>
      <c r="E10" s="295"/>
      <c r="F10" s="295"/>
      <c r="G10" s="295"/>
      <c r="H10" s="295"/>
      <c r="I10" s="295"/>
      <c r="J10" s="295"/>
      <c r="K10" s="230"/>
    </row>
    <row r="11" spans="1:11" ht="14" x14ac:dyDescent="0.15">
      <c r="A11" s="270"/>
      <c r="B11" s="210"/>
      <c r="C11" s="210"/>
      <c r="D11" s="295"/>
      <c r="E11" s="295"/>
      <c r="F11" s="295"/>
      <c r="G11" s="295"/>
      <c r="H11" s="295"/>
      <c r="I11" s="295"/>
      <c r="J11" s="295"/>
      <c r="K11" s="230"/>
    </row>
    <row r="12" spans="1:11" ht="14" x14ac:dyDescent="0.15">
      <c r="A12" s="270"/>
      <c r="B12" s="210"/>
      <c r="C12" s="210"/>
      <c r="D12" s="295"/>
      <c r="E12" s="295"/>
      <c r="F12" s="295"/>
      <c r="G12" s="295"/>
      <c r="H12" s="295"/>
      <c r="I12" s="295"/>
      <c r="J12" s="295"/>
      <c r="K12" s="230"/>
    </row>
    <row r="13" spans="1:11" ht="14" x14ac:dyDescent="0.15">
      <c r="A13" s="270"/>
      <c r="B13" s="210"/>
      <c r="C13" s="210"/>
      <c r="D13" s="295"/>
      <c r="E13" s="295"/>
      <c r="F13" s="295"/>
      <c r="G13" s="295"/>
      <c r="H13" s="295"/>
      <c r="I13" s="295"/>
      <c r="J13" s="295"/>
      <c r="K13" s="230"/>
    </row>
    <row r="14" spans="1:11" ht="14" x14ac:dyDescent="0.15">
      <c r="A14" s="270"/>
      <c r="B14" s="210"/>
      <c r="C14" s="210"/>
      <c r="D14" s="295"/>
      <c r="E14" s="295"/>
      <c r="F14" s="295"/>
      <c r="G14" s="295"/>
      <c r="H14" s="295"/>
      <c r="I14" s="295"/>
      <c r="J14" s="295"/>
      <c r="K14" s="230"/>
    </row>
    <row r="15" spans="1:11" ht="14" x14ac:dyDescent="0.15">
      <c r="A15" s="270"/>
      <c r="B15" s="210"/>
      <c r="C15" s="210"/>
      <c r="D15" s="295"/>
      <c r="E15" s="295"/>
      <c r="F15" s="295"/>
      <c r="G15" s="295"/>
      <c r="H15" s="295"/>
      <c r="I15" s="295"/>
      <c r="J15" s="295"/>
      <c r="K15" s="230"/>
    </row>
    <row r="16" spans="1:11" ht="14" x14ac:dyDescent="0.15">
      <c r="A16" s="270"/>
      <c r="B16" s="210"/>
      <c r="C16" s="210"/>
      <c r="D16" s="295"/>
      <c r="E16" s="295"/>
      <c r="F16" s="295"/>
      <c r="G16" s="295"/>
      <c r="H16" s="295"/>
      <c r="I16" s="295"/>
      <c r="J16" s="295"/>
      <c r="K16" s="230"/>
    </row>
    <row r="17" spans="1:11" ht="14" x14ac:dyDescent="0.15">
      <c r="A17" s="270"/>
      <c r="B17" s="210"/>
      <c r="C17" s="210"/>
      <c r="D17" s="295"/>
      <c r="E17" s="295"/>
      <c r="F17" s="295"/>
      <c r="G17" s="295"/>
      <c r="H17" s="295"/>
      <c r="I17" s="295"/>
      <c r="J17" s="295"/>
      <c r="K17" s="230"/>
    </row>
    <row r="18" spans="1:11" ht="14" x14ac:dyDescent="0.15">
      <c r="A18" s="270"/>
      <c r="B18" s="210"/>
      <c r="C18" s="210"/>
      <c r="D18" s="295"/>
      <c r="E18" s="295"/>
      <c r="F18" s="295"/>
      <c r="G18" s="295"/>
      <c r="H18" s="295"/>
      <c r="I18" s="295"/>
      <c r="J18" s="295"/>
      <c r="K18" s="230"/>
    </row>
    <row r="19" spans="1:11" ht="14" x14ac:dyDescent="0.15">
      <c r="A19" s="270"/>
      <c r="B19" s="210"/>
      <c r="C19" s="210"/>
      <c r="D19" s="295"/>
      <c r="E19" s="295"/>
      <c r="F19" s="295"/>
      <c r="G19" s="295"/>
      <c r="H19" s="295"/>
      <c r="I19" s="295"/>
      <c r="J19" s="295"/>
      <c r="K19" s="230"/>
    </row>
    <row r="20" spans="1:11" ht="14" x14ac:dyDescent="0.15">
      <c r="A20" s="270"/>
      <c r="B20" s="210"/>
      <c r="C20" s="210"/>
      <c r="D20" s="295"/>
      <c r="E20" s="295"/>
      <c r="F20" s="295"/>
      <c r="G20" s="295"/>
      <c r="H20" s="295"/>
      <c r="I20" s="295"/>
      <c r="J20" s="295"/>
      <c r="K20" s="230"/>
    </row>
    <row r="21" spans="1:11" ht="14" x14ac:dyDescent="0.15">
      <c r="A21" s="270"/>
      <c r="B21" s="210"/>
      <c r="C21" s="210"/>
      <c r="D21" s="295"/>
      <c r="E21" s="295"/>
      <c r="F21" s="295"/>
      <c r="G21" s="295"/>
      <c r="H21" s="295"/>
      <c r="I21" s="295"/>
      <c r="J21" s="295"/>
      <c r="K21" s="230"/>
    </row>
    <row r="22" spans="1:11" ht="14" x14ac:dyDescent="0.15">
      <c r="A22" s="270"/>
      <c r="B22" s="210"/>
      <c r="C22" s="210"/>
      <c r="D22" s="295"/>
      <c r="E22" s="295"/>
      <c r="F22" s="295"/>
      <c r="G22" s="295"/>
      <c r="H22" s="295"/>
      <c r="I22" s="295"/>
      <c r="J22" s="295"/>
      <c r="K22" s="230"/>
    </row>
    <row r="23" spans="1:11" ht="14" x14ac:dyDescent="0.15">
      <c r="A23" s="270"/>
      <c r="B23" s="210"/>
      <c r="C23" s="210"/>
      <c r="D23" s="295"/>
      <c r="E23" s="295"/>
      <c r="F23" s="295"/>
      <c r="G23" s="295"/>
      <c r="H23" s="295"/>
      <c r="I23" s="295"/>
      <c r="J23" s="295"/>
      <c r="K23" s="230"/>
    </row>
    <row r="24" spans="1:11" ht="14" x14ac:dyDescent="0.15">
      <c r="A24" s="270"/>
      <c r="B24" s="210"/>
      <c r="C24" s="210"/>
      <c r="D24" s="295"/>
      <c r="E24" s="295"/>
      <c r="F24" s="295"/>
      <c r="G24" s="295"/>
      <c r="H24" s="295"/>
      <c r="I24" s="295"/>
      <c r="J24" s="295"/>
      <c r="K24" s="230"/>
    </row>
    <row r="25" spans="1:11" ht="14" x14ac:dyDescent="0.15">
      <c r="A25" s="270"/>
      <c r="B25" s="210"/>
      <c r="C25" s="210"/>
      <c r="D25" s="295"/>
      <c r="E25" s="295"/>
      <c r="F25" s="295"/>
      <c r="G25" s="295"/>
      <c r="H25" s="295"/>
      <c r="I25" s="295"/>
      <c r="J25" s="295"/>
      <c r="K25" s="230"/>
    </row>
    <row r="26" spans="1:11" ht="14" x14ac:dyDescent="0.15">
      <c r="A26" s="270"/>
      <c r="B26" s="210"/>
      <c r="C26" s="210"/>
      <c r="D26" s="295"/>
      <c r="E26" s="295"/>
      <c r="F26" s="295"/>
      <c r="G26" s="295"/>
      <c r="H26" s="295"/>
      <c r="I26" s="295"/>
      <c r="J26" s="295"/>
      <c r="K26" s="230"/>
    </row>
    <row r="27" spans="1:11" ht="14" x14ac:dyDescent="0.15">
      <c r="A27" s="270"/>
      <c r="B27" s="210"/>
      <c r="C27" s="210"/>
      <c r="D27" s="295"/>
      <c r="E27" s="295"/>
      <c r="F27" s="295"/>
      <c r="G27" s="295"/>
      <c r="H27" s="295"/>
      <c r="I27" s="295"/>
      <c r="J27" s="295"/>
      <c r="K27" s="230"/>
    </row>
    <row r="28" spans="1:11" ht="14" x14ac:dyDescent="0.15">
      <c r="A28" s="270"/>
      <c r="B28" s="210"/>
      <c r="C28" s="210"/>
      <c r="D28" s="295"/>
      <c r="E28" s="295"/>
      <c r="F28" s="295"/>
      <c r="G28" s="295"/>
      <c r="H28" s="295"/>
      <c r="I28" s="295"/>
      <c r="J28" s="295"/>
      <c r="K28" s="230"/>
    </row>
    <row r="29" spans="1:11" ht="14" x14ac:dyDescent="0.15">
      <c r="A29" s="270"/>
      <c r="B29" s="210"/>
      <c r="C29" s="210"/>
      <c r="D29" s="295"/>
      <c r="E29" s="295"/>
      <c r="F29" s="295"/>
      <c r="G29" s="295"/>
      <c r="H29" s="295"/>
      <c r="I29" s="295"/>
      <c r="J29" s="295"/>
      <c r="K29" s="230"/>
    </row>
    <row r="30" spans="1:11" ht="14" x14ac:dyDescent="0.15">
      <c r="A30" s="270"/>
      <c r="B30" s="210"/>
      <c r="C30" s="210"/>
      <c r="D30" s="295"/>
      <c r="E30" s="295"/>
      <c r="F30" s="295"/>
      <c r="G30" s="295"/>
      <c r="H30" s="295"/>
      <c r="I30" s="295"/>
      <c r="J30" s="295"/>
      <c r="K30" s="230"/>
    </row>
    <row r="31" spans="1:11" ht="14" x14ac:dyDescent="0.15">
      <c r="A31" s="270"/>
      <c r="B31" s="210"/>
      <c r="C31" s="210"/>
      <c r="D31" s="295"/>
      <c r="E31" s="295"/>
      <c r="F31" s="295"/>
      <c r="G31" s="295"/>
      <c r="H31" s="295"/>
      <c r="I31" s="295"/>
      <c r="J31" s="295"/>
      <c r="K31" s="230"/>
    </row>
    <row r="32" spans="1:11" ht="14" x14ac:dyDescent="0.15">
      <c r="A32" s="270"/>
      <c r="B32" s="210"/>
      <c r="C32" s="210"/>
      <c r="D32" s="295"/>
      <c r="E32" s="295"/>
      <c r="F32" s="295"/>
      <c r="G32" s="295"/>
      <c r="H32" s="295"/>
      <c r="I32" s="295"/>
      <c r="J32" s="295"/>
      <c r="K32" s="230"/>
    </row>
    <row r="33" spans="1:11" ht="14" x14ac:dyDescent="0.15">
      <c r="A33" s="270"/>
      <c r="B33" s="210"/>
      <c r="C33" s="210"/>
      <c r="D33" s="295"/>
      <c r="E33" s="295"/>
      <c r="F33" s="295"/>
      <c r="G33" s="295"/>
      <c r="H33" s="295"/>
      <c r="I33" s="295"/>
      <c r="J33" s="295"/>
      <c r="K33" s="230"/>
    </row>
    <row r="34" spans="1:11" ht="14" x14ac:dyDescent="0.15">
      <c r="A34" s="270"/>
      <c r="B34" s="210"/>
      <c r="C34" s="210"/>
      <c r="D34" s="295"/>
      <c r="E34" s="295"/>
      <c r="F34" s="295"/>
      <c r="G34" s="295"/>
      <c r="H34" s="295"/>
      <c r="I34" s="295"/>
      <c r="J34" s="295"/>
      <c r="K34" s="230"/>
    </row>
    <row r="35" spans="1:11" ht="14" x14ac:dyDescent="0.15">
      <c r="A35" s="270"/>
      <c r="B35" s="210"/>
      <c r="C35" s="210"/>
      <c r="D35" s="295"/>
      <c r="E35" s="295"/>
      <c r="F35" s="295"/>
      <c r="G35" s="295"/>
      <c r="H35" s="295"/>
      <c r="I35" s="295"/>
      <c r="J35" s="295"/>
      <c r="K35" s="230"/>
    </row>
    <row r="36" spans="1:11" ht="14" x14ac:dyDescent="0.15">
      <c r="A36" s="270"/>
      <c r="B36" s="210"/>
      <c r="C36" s="210"/>
      <c r="D36" s="295"/>
      <c r="E36" s="295"/>
      <c r="F36" s="295"/>
      <c r="G36" s="295"/>
      <c r="H36" s="295"/>
      <c r="I36" s="295"/>
      <c r="J36" s="295"/>
      <c r="K36" s="230"/>
    </row>
    <row r="37" spans="1:11" ht="14" x14ac:dyDescent="0.15">
      <c r="A37" s="270"/>
      <c r="B37" s="210"/>
      <c r="C37" s="210"/>
      <c r="D37" s="295"/>
      <c r="E37" s="295"/>
      <c r="F37" s="295"/>
      <c r="G37" s="295"/>
      <c r="H37" s="295"/>
      <c r="I37" s="295"/>
      <c r="J37" s="295"/>
      <c r="K37" s="230"/>
    </row>
    <row r="38" spans="1:11" ht="14" x14ac:dyDescent="0.15">
      <c r="A38" s="270"/>
      <c r="B38" s="210"/>
      <c r="C38" s="210"/>
      <c r="D38" s="295"/>
      <c r="E38" s="295"/>
      <c r="F38" s="295"/>
      <c r="G38" s="295"/>
      <c r="H38" s="295"/>
      <c r="I38" s="295"/>
      <c r="J38" s="295"/>
      <c r="K38" s="230"/>
    </row>
    <row r="39" spans="1:11" ht="14" x14ac:dyDescent="0.15">
      <c r="A39" s="270"/>
      <c r="B39" s="210"/>
      <c r="C39" s="210"/>
      <c r="D39" s="295"/>
      <c r="E39" s="295"/>
      <c r="F39" s="295"/>
      <c r="G39" s="295"/>
      <c r="H39" s="295"/>
      <c r="I39" s="295"/>
      <c r="J39" s="295"/>
      <c r="K39" s="230"/>
    </row>
    <row r="40" spans="1:11" ht="14" x14ac:dyDescent="0.15">
      <c r="A40" s="270"/>
      <c r="B40" s="210"/>
      <c r="C40" s="210"/>
      <c r="D40" s="295"/>
      <c r="E40" s="295"/>
      <c r="F40" s="295"/>
      <c r="G40" s="295"/>
      <c r="H40" s="295"/>
      <c r="I40" s="295"/>
      <c r="J40" s="295"/>
      <c r="K40" s="230"/>
    </row>
    <row r="41" spans="1:11" ht="14" x14ac:dyDescent="0.15">
      <c r="A41" s="270"/>
      <c r="B41" s="210"/>
      <c r="C41" s="210"/>
      <c r="D41" s="295"/>
      <c r="E41" s="295"/>
      <c r="F41" s="295"/>
      <c r="G41" s="295"/>
      <c r="H41" s="295"/>
      <c r="I41" s="295"/>
      <c r="J41" s="295"/>
      <c r="K41" s="230"/>
    </row>
    <row r="42" spans="1:11" ht="14" x14ac:dyDescent="0.15">
      <c r="A42" s="270"/>
      <c r="B42" s="210"/>
      <c r="C42" s="210"/>
      <c r="D42" s="295"/>
      <c r="E42" s="295"/>
      <c r="F42" s="295"/>
      <c r="G42" s="295"/>
      <c r="H42" s="295"/>
      <c r="I42" s="295"/>
      <c r="J42" s="295"/>
      <c r="K42" s="230"/>
    </row>
    <row r="43" spans="1:11" ht="14" x14ac:dyDescent="0.15">
      <c r="A43" s="270"/>
      <c r="B43" s="210"/>
      <c r="C43" s="210"/>
      <c r="D43" s="295"/>
      <c r="E43" s="295"/>
      <c r="F43" s="295"/>
      <c r="G43" s="295"/>
      <c r="H43" s="295"/>
      <c r="I43" s="295"/>
      <c r="J43" s="295"/>
      <c r="K43" s="230"/>
    </row>
    <row r="44" spans="1:11" ht="14" x14ac:dyDescent="0.15">
      <c r="A44" s="270"/>
      <c r="B44" s="210"/>
      <c r="C44" s="210"/>
      <c r="D44" s="295"/>
      <c r="E44" s="295"/>
      <c r="F44" s="295"/>
      <c r="G44" s="295"/>
      <c r="H44" s="295"/>
      <c r="I44" s="295"/>
      <c r="J44" s="295"/>
      <c r="K44" s="230"/>
    </row>
    <row r="45" spans="1:11" ht="14" x14ac:dyDescent="0.15">
      <c r="A45" s="270"/>
      <c r="B45" s="210"/>
      <c r="C45" s="210"/>
      <c r="D45" s="295"/>
      <c r="E45" s="295"/>
      <c r="F45" s="295"/>
      <c r="G45" s="295"/>
      <c r="H45" s="295"/>
      <c r="I45" s="295"/>
      <c r="J45" s="295"/>
      <c r="K45" s="230"/>
    </row>
    <row r="46" spans="1:11" ht="14" x14ac:dyDescent="0.15">
      <c r="A46" s="270"/>
      <c r="B46" s="210"/>
      <c r="C46" s="210"/>
      <c r="D46" s="295"/>
      <c r="E46" s="295"/>
      <c r="F46" s="295"/>
      <c r="G46" s="295"/>
      <c r="H46" s="295"/>
      <c r="I46" s="295"/>
      <c r="J46" s="295"/>
      <c r="K46" s="230"/>
    </row>
    <row r="47" spans="1:11" ht="14" x14ac:dyDescent="0.15">
      <c r="A47" s="270"/>
      <c r="B47" s="210"/>
      <c r="C47" s="210"/>
      <c r="D47" s="295"/>
      <c r="E47" s="295"/>
      <c r="F47" s="295"/>
      <c r="G47" s="295"/>
      <c r="H47" s="295"/>
      <c r="I47" s="295"/>
      <c r="J47" s="295"/>
      <c r="K47" s="230"/>
    </row>
    <row r="48" spans="1:11" ht="14" x14ac:dyDescent="0.15">
      <c r="A48" s="270"/>
      <c r="B48" s="210"/>
      <c r="C48" s="210"/>
      <c r="D48" s="295"/>
      <c r="E48" s="295"/>
      <c r="F48" s="295"/>
      <c r="G48" s="295"/>
      <c r="H48" s="295"/>
      <c r="I48" s="295"/>
      <c r="J48" s="295"/>
      <c r="K48" s="230"/>
    </row>
    <row r="49" spans="1:11" ht="14" x14ac:dyDescent="0.15">
      <c r="A49" s="270"/>
      <c r="B49" s="210"/>
      <c r="C49" s="210"/>
      <c r="D49" s="295"/>
      <c r="E49" s="295"/>
      <c r="F49" s="295"/>
      <c r="G49" s="295"/>
      <c r="H49" s="295"/>
      <c r="I49" s="295"/>
      <c r="J49" s="295"/>
      <c r="K49" s="230"/>
    </row>
    <row r="50" spans="1:11" ht="14" x14ac:dyDescent="0.15">
      <c r="A50" s="270"/>
      <c r="B50" s="210"/>
      <c r="C50" s="210"/>
      <c r="D50" s="295"/>
      <c r="E50" s="295"/>
      <c r="F50" s="295"/>
      <c r="G50" s="295"/>
      <c r="H50" s="295"/>
      <c r="I50" s="295"/>
      <c r="J50" s="295"/>
      <c r="K50" s="230"/>
    </row>
    <row r="51" spans="1:11" ht="14" x14ac:dyDescent="0.15">
      <c r="A51" s="270"/>
      <c r="B51" s="210"/>
      <c r="C51" s="210"/>
      <c r="D51" s="295"/>
      <c r="E51" s="295"/>
      <c r="F51" s="295"/>
      <c r="G51" s="295"/>
      <c r="H51" s="295"/>
      <c r="I51" s="295"/>
      <c r="J51" s="295"/>
      <c r="K51" s="230"/>
    </row>
    <row r="52" spans="1:11" ht="15" thickBot="1" x14ac:dyDescent="0.2">
      <c r="A52" s="271"/>
      <c r="B52" s="220"/>
      <c r="C52" s="220"/>
      <c r="D52" s="296"/>
      <c r="E52" s="296"/>
      <c r="F52" s="296"/>
      <c r="G52" s="296"/>
      <c r="H52" s="296"/>
      <c r="I52" s="296"/>
      <c r="J52" s="296"/>
      <c r="K52" s="232"/>
    </row>
    <row r="53" spans="1:11" ht="14" x14ac:dyDescent="0.15">
      <c r="B53" s="199"/>
      <c r="C53" s="199"/>
      <c r="D53" s="199"/>
      <c r="E53" s="199"/>
      <c r="F53" s="199"/>
      <c r="G53" s="199"/>
      <c r="H53" s="199"/>
      <c r="I53" s="199"/>
      <c r="J53" s="199"/>
    </row>
    <row r="54" spans="1:11" ht="14" x14ac:dyDescent="0.15">
      <c r="B54" s="199"/>
      <c r="C54" s="199"/>
      <c r="D54" s="199"/>
      <c r="E54" s="199"/>
      <c r="F54" s="199"/>
      <c r="G54" s="199"/>
      <c r="H54" s="199"/>
      <c r="I54" s="199"/>
      <c r="J54" s="199"/>
    </row>
    <row r="55" spans="1:11" ht="14" x14ac:dyDescent="0.15">
      <c r="B55" s="199"/>
      <c r="C55" s="199"/>
      <c r="D55" s="199"/>
      <c r="E55" s="199"/>
      <c r="F55" s="199"/>
      <c r="G55" s="199"/>
      <c r="H55" s="199"/>
      <c r="I55" s="199"/>
      <c r="J55" s="199"/>
    </row>
    <row r="56" spans="1:11" ht="14" x14ac:dyDescent="0.15">
      <c r="B56" s="199"/>
      <c r="C56" s="199"/>
      <c r="D56" s="199"/>
      <c r="E56" s="199"/>
      <c r="F56" s="199"/>
      <c r="G56" s="199"/>
      <c r="H56" s="199"/>
      <c r="I56" s="199"/>
      <c r="J56" s="199"/>
    </row>
    <row r="57" spans="1:11" ht="14" x14ac:dyDescent="0.15">
      <c r="B57" s="199"/>
      <c r="C57" s="199"/>
      <c r="D57" s="199"/>
      <c r="E57" s="199"/>
      <c r="F57" s="199"/>
      <c r="G57" s="199"/>
      <c r="H57" s="199"/>
      <c r="I57" s="199"/>
      <c r="J57" s="199"/>
    </row>
    <row r="58" spans="1:11" ht="14" x14ac:dyDescent="0.15">
      <c r="B58" s="199"/>
      <c r="C58" s="199"/>
      <c r="D58" s="199"/>
      <c r="E58" s="199"/>
      <c r="F58" s="199"/>
      <c r="G58" s="199"/>
      <c r="H58" s="199"/>
      <c r="I58" s="199"/>
      <c r="J58" s="199"/>
    </row>
    <row r="59" spans="1:11" ht="14" x14ac:dyDescent="0.15">
      <c r="B59" s="199"/>
      <c r="C59" s="199"/>
      <c r="D59" s="199"/>
      <c r="E59" s="199"/>
      <c r="F59" s="199"/>
      <c r="G59" s="199"/>
      <c r="H59" s="199"/>
      <c r="I59" s="199"/>
      <c r="J59" s="199"/>
    </row>
    <row r="60" spans="1:11" ht="14" x14ac:dyDescent="0.15">
      <c r="B60" s="199"/>
      <c r="C60" s="199"/>
      <c r="D60" s="199"/>
      <c r="E60" s="199"/>
      <c r="F60" s="199"/>
      <c r="G60" s="199"/>
      <c r="H60" s="199"/>
      <c r="I60" s="199"/>
      <c r="J60" s="199"/>
    </row>
    <row r="61" spans="1:11" ht="14" x14ac:dyDescent="0.15">
      <c r="B61" s="199"/>
      <c r="C61" s="199"/>
      <c r="D61" s="199"/>
      <c r="E61" s="199"/>
      <c r="F61" s="199"/>
      <c r="G61" s="199"/>
      <c r="H61" s="199"/>
      <c r="I61" s="199"/>
      <c r="J61" s="199"/>
    </row>
    <row r="62" spans="1:11" ht="14" x14ac:dyDescent="0.15">
      <c r="B62" s="199"/>
      <c r="C62" s="199"/>
      <c r="D62" s="199"/>
      <c r="E62" s="199"/>
      <c r="F62" s="199"/>
      <c r="G62" s="199"/>
      <c r="H62" s="199"/>
      <c r="I62" s="199"/>
      <c r="J62" s="199"/>
    </row>
    <row r="63" spans="1:11" ht="14" x14ac:dyDescent="0.15">
      <c r="B63" s="199"/>
      <c r="C63" s="199"/>
      <c r="D63" s="199"/>
      <c r="E63" s="199"/>
      <c r="F63" s="199"/>
      <c r="G63" s="199"/>
      <c r="H63" s="199"/>
      <c r="I63" s="199"/>
      <c r="J63" s="199"/>
    </row>
    <row r="64" spans="1:11" ht="14" x14ac:dyDescent="0.15">
      <c r="B64" s="199"/>
      <c r="C64" s="199"/>
      <c r="D64" s="199"/>
      <c r="E64" s="199"/>
      <c r="F64" s="199"/>
      <c r="G64" s="199"/>
      <c r="H64" s="199"/>
      <c r="I64" s="199"/>
      <c r="J64" s="199"/>
    </row>
    <row r="65" spans="2:10" ht="14" x14ac:dyDescent="0.15">
      <c r="B65" s="199"/>
      <c r="C65" s="199"/>
      <c r="D65" s="199"/>
      <c r="E65" s="199"/>
      <c r="F65" s="199"/>
      <c r="G65" s="199"/>
      <c r="H65" s="199"/>
      <c r="I65" s="199"/>
      <c r="J65" s="199"/>
    </row>
    <row r="66" spans="2:10" ht="14" x14ac:dyDescent="0.15">
      <c r="B66" s="199"/>
      <c r="C66" s="199"/>
      <c r="D66" s="199"/>
      <c r="E66" s="199"/>
      <c r="F66" s="199"/>
      <c r="G66" s="199"/>
      <c r="H66" s="199"/>
      <c r="I66" s="199"/>
      <c r="J66" s="199"/>
    </row>
    <row r="67" spans="2:10" ht="14" x14ac:dyDescent="0.15">
      <c r="B67" s="199"/>
      <c r="C67" s="199"/>
      <c r="D67" s="199"/>
      <c r="E67" s="199"/>
      <c r="F67" s="199"/>
      <c r="G67" s="199"/>
      <c r="H67" s="199"/>
      <c r="I67" s="199"/>
      <c r="J67" s="199"/>
    </row>
    <row r="68" spans="2:10" ht="14" x14ac:dyDescent="0.15">
      <c r="B68" s="199"/>
      <c r="C68" s="199"/>
      <c r="D68" s="199"/>
      <c r="E68" s="199"/>
      <c r="F68" s="199"/>
      <c r="G68" s="199"/>
      <c r="H68" s="199"/>
      <c r="I68" s="199"/>
      <c r="J68" s="199"/>
    </row>
    <row r="69" spans="2:10" ht="14" x14ac:dyDescent="0.15">
      <c r="B69" s="199"/>
      <c r="C69" s="199"/>
      <c r="D69" s="199"/>
      <c r="E69" s="199"/>
      <c r="F69" s="199"/>
      <c r="G69" s="199"/>
      <c r="H69" s="199"/>
      <c r="I69" s="199"/>
      <c r="J69" s="199"/>
    </row>
    <row r="70" spans="2:10" ht="14" x14ac:dyDescent="0.15">
      <c r="B70" s="199"/>
      <c r="C70" s="199"/>
      <c r="D70" s="199"/>
      <c r="E70" s="199"/>
      <c r="F70" s="199"/>
      <c r="G70" s="199"/>
      <c r="H70" s="199"/>
      <c r="I70" s="199"/>
      <c r="J70" s="199"/>
    </row>
    <row r="71" spans="2:10" ht="14" x14ac:dyDescent="0.15">
      <c r="B71" s="199"/>
      <c r="C71" s="199"/>
      <c r="D71" s="199"/>
      <c r="E71" s="199"/>
      <c r="F71" s="199"/>
      <c r="G71" s="199"/>
      <c r="H71" s="199"/>
      <c r="I71" s="199"/>
      <c r="J71" s="199"/>
    </row>
    <row r="72" spans="2:10" ht="14" x14ac:dyDescent="0.15">
      <c r="B72" s="199"/>
      <c r="C72" s="199"/>
      <c r="D72" s="199"/>
      <c r="E72" s="199"/>
      <c r="F72" s="199"/>
      <c r="G72" s="199"/>
      <c r="H72" s="199"/>
      <c r="I72" s="199"/>
      <c r="J72" s="199"/>
    </row>
    <row r="73" spans="2:10" ht="14" x14ac:dyDescent="0.15">
      <c r="B73" s="199"/>
      <c r="C73" s="199"/>
      <c r="D73" s="199"/>
      <c r="E73" s="199"/>
      <c r="F73" s="199"/>
      <c r="G73" s="199"/>
      <c r="H73" s="199"/>
      <c r="I73" s="199"/>
      <c r="J73" s="199"/>
    </row>
    <row r="74" spans="2:10" ht="14" x14ac:dyDescent="0.15">
      <c r="B74" s="199"/>
      <c r="C74" s="199"/>
      <c r="D74" s="199"/>
      <c r="E74" s="199"/>
      <c r="F74" s="199"/>
      <c r="G74" s="199"/>
      <c r="H74" s="199"/>
      <c r="I74" s="199"/>
      <c r="J74" s="199"/>
    </row>
    <row r="75" spans="2:10" ht="14" x14ac:dyDescent="0.15">
      <c r="B75" s="199"/>
      <c r="C75" s="199"/>
      <c r="D75" s="199"/>
      <c r="E75" s="199"/>
      <c r="F75" s="199"/>
      <c r="G75" s="199"/>
      <c r="H75" s="199"/>
      <c r="I75" s="199"/>
      <c r="J75" s="199"/>
    </row>
    <row r="76" spans="2:10" ht="14" x14ac:dyDescent="0.15">
      <c r="B76" s="199"/>
      <c r="C76" s="199"/>
      <c r="D76" s="199"/>
      <c r="E76" s="199"/>
      <c r="F76" s="199"/>
      <c r="G76" s="199"/>
      <c r="H76" s="199"/>
      <c r="I76" s="199"/>
      <c r="J76" s="199"/>
    </row>
    <row r="77" spans="2:10" ht="14" x14ac:dyDescent="0.15">
      <c r="B77" s="199"/>
      <c r="C77" s="199"/>
      <c r="D77" s="199"/>
      <c r="E77" s="199"/>
      <c r="F77" s="199"/>
      <c r="G77" s="199"/>
      <c r="H77" s="199"/>
      <c r="I77" s="199"/>
      <c r="J77" s="199"/>
    </row>
    <row r="78" spans="2:10" ht="14" x14ac:dyDescent="0.15">
      <c r="B78" s="199"/>
      <c r="C78" s="199"/>
      <c r="D78" s="199"/>
      <c r="E78" s="199"/>
      <c r="F78" s="199"/>
      <c r="G78" s="199"/>
      <c r="H78" s="199"/>
      <c r="I78" s="199"/>
      <c r="J78" s="199"/>
    </row>
    <row r="79" spans="2:10" ht="14" x14ac:dyDescent="0.15">
      <c r="B79" s="199"/>
      <c r="C79" s="199"/>
      <c r="D79" s="199"/>
      <c r="E79" s="199"/>
      <c r="F79" s="199"/>
      <c r="G79" s="199"/>
      <c r="H79" s="199"/>
      <c r="I79" s="199"/>
      <c r="J79" s="199"/>
    </row>
    <row r="80" spans="2:10" ht="14" x14ac:dyDescent="0.15">
      <c r="B80" s="199"/>
      <c r="C80" s="199"/>
      <c r="D80" s="199"/>
      <c r="E80" s="199"/>
      <c r="F80" s="199"/>
      <c r="G80" s="199"/>
      <c r="H80" s="199"/>
      <c r="I80" s="199"/>
      <c r="J80" s="199"/>
    </row>
    <row r="81" spans="2:10" ht="14" x14ac:dyDescent="0.15">
      <c r="B81" s="199"/>
      <c r="C81" s="199"/>
      <c r="D81" s="199"/>
      <c r="E81" s="199"/>
      <c r="F81" s="199"/>
      <c r="G81" s="199"/>
      <c r="H81" s="199"/>
      <c r="I81" s="199"/>
      <c r="J81" s="199"/>
    </row>
    <row r="82" spans="2:10" ht="14" x14ac:dyDescent="0.15">
      <c r="B82" s="199"/>
      <c r="C82" s="199"/>
      <c r="D82" s="199"/>
      <c r="E82" s="199"/>
      <c r="F82" s="199"/>
      <c r="G82" s="199"/>
      <c r="H82" s="199"/>
      <c r="I82" s="199"/>
      <c r="J82" s="199"/>
    </row>
    <row r="83" spans="2:10" ht="14" x14ac:dyDescent="0.15">
      <c r="B83" s="199"/>
      <c r="C83" s="199"/>
      <c r="D83" s="199"/>
      <c r="E83" s="199"/>
      <c r="F83" s="199"/>
      <c r="G83" s="199"/>
      <c r="H83" s="199"/>
      <c r="I83" s="199"/>
      <c r="J83" s="199"/>
    </row>
    <row r="84" spans="2:10" ht="14" x14ac:dyDescent="0.15">
      <c r="B84" s="199"/>
      <c r="C84" s="199"/>
      <c r="D84" s="199"/>
      <c r="E84" s="199"/>
      <c r="F84" s="199"/>
      <c r="G84" s="199"/>
      <c r="H84" s="199"/>
      <c r="I84" s="199"/>
      <c r="J84" s="199"/>
    </row>
    <row r="85" spans="2:10" ht="14" x14ac:dyDescent="0.15">
      <c r="B85" s="199"/>
      <c r="C85" s="199"/>
      <c r="D85" s="199"/>
      <c r="E85" s="199"/>
      <c r="F85" s="199"/>
      <c r="G85" s="199"/>
      <c r="H85" s="199"/>
      <c r="I85" s="199"/>
      <c r="J85" s="199"/>
    </row>
    <row r="86" spans="2:10" ht="14" x14ac:dyDescent="0.15">
      <c r="B86" s="199"/>
      <c r="C86" s="199"/>
      <c r="D86" s="199"/>
      <c r="E86" s="199"/>
      <c r="F86" s="199"/>
      <c r="G86" s="199"/>
      <c r="H86" s="199"/>
      <c r="I86" s="199"/>
      <c r="J86" s="199"/>
    </row>
    <row r="87" spans="2:10" ht="14" x14ac:dyDescent="0.15">
      <c r="B87" s="199"/>
      <c r="C87" s="199"/>
      <c r="D87" s="199"/>
      <c r="E87" s="199"/>
      <c r="F87" s="199"/>
      <c r="G87" s="199"/>
      <c r="H87" s="199"/>
      <c r="I87" s="199"/>
      <c r="J87" s="199"/>
    </row>
  </sheetData>
  <dataValidations count="2">
    <dataValidation type="list" allowBlank="1" showInputMessage="1" showErrorMessage="1" sqref="C3:G52" xr:uid="{D83E5989-BDA0-4984-8012-E254226D4969}">
      <formula1>"Yes, No"</formula1>
    </dataValidation>
    <dataValidation type="list" allowBlank="1" showInputMessage="1" showErrorMessage="1" sqref="B3:B52" xr:uid="{3187F433-5729-492A-B6F9-19C099B75764}">
      <formula1>"No, Yes"</formula1>
    </dataValidation>
  </dataValidations>
  <pageMargins left="0.7" right="0.7" top="0.75" bottom="0.75" header="0.3" footer="0.3"/>
  <pageSetup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CDF50-2CE1-44B9-AFAF-00358C40BC4F}">
  <sheetPr>
    <tabColor theme="0" tint="-0.14999847407452621"/>
    <pageSetUpPr fitToPage="1"/>
  </sheetPr>
  <dimension ref="A1:L36"/>
  <sheetViews>
    <sheetView workbookViewId="0">
      <selection activeCell="A2" sqref="A2"/>
    </sheetView>
  </sheetViews>
  <sheetFormatPr baseColWidth="10" defaultColWidth="9" defaultRowHeight="13" x14ac:dyDescent="0.15"/>
  <cols>
    <col min="1" max="1" width="13.3984375" customWidth="1"/>
    <col min="2" max="2" width="14.59765625" customWidth="1"/>
    <col min="3" max="3" width="12.3984375" customWidth="1"/>
    <col min="4" max="4" width="15" customWidth="1"/>
    <col min="6" max="6" width="13.59765625" customWidth="1"/>
    <col min="7" max="7" width="16.59765625" customWidth="1"/>
    <col min="8" max="9" width="18.59765625" customWidth="1"/>
    <col min="10" max="10" width="21.19921875" customWidth="1"/>
    <col min="11" max="11" width="16.19921875" customWidth="1"/>
  </cols>
  <sheetData>
    <row r="1" spans="1:12" s="245" customFormat="1" ht="46" thickBot="1" x14ac:dyDescent="0.25">
      <c r="A1" s="325" t="s">
        <v>1663</v>
      </c>
      <c r="B1" s="459" t="s">
        <v>1664</v>
      </c>
      <c r="C1" s="459" t="s">
        <v>1665</v>
      </c>
      <c r="D1" s="459" t="s">
        <v>1666</v>
      </c>
      <c r="E1" s="459" t="s">
        <v>1667</v>
      </c>
      <c r="F1" s="459" t="s">
        <v>1668</v>
      </c>
      <c r="G1" s="459" t="s">
        <v>1669</v>
      </c>
      <c r="H1" s="459" t="s">
        <v>1670</v>
      </c>
      <c r="I1" s="459" t="s">
        <v>1671</v>
      </c>
      <c r="J1" s="459" t="s">
        <v>1672</v>
      </c>
      <c r="K1" s="459" t="s">
        <v>1673</v>
      </c>
      <c r="L1" s="460" t="s">
        <v>1674</v>
      </c>
    </row>
    <row r="2" spans="1:12" ht="22.5" customHeight="1" x14ac:dyDescent="0.15">
      <c r="A2" s="421"/>
      <c r="B2" s="422"/>
      <c r="C2" s="422"/>
      <c r="D2" s="422"/>
      <c r="E2" s="422"/>
      <c r="F2" s="422"/>
      <c r="G2" s="422"/>
      <c r="H2" s="422"/>
      <c r="I2" s="422"/>
      <c r="J2" s="422"/>
      <c r="K2" s="422"/>
      <c r="L2" s="458"/>
    </row>
    <row r="3" spans="1:12" ht="22.5" customHeight="1" x14ac:dyDescent="0.15">
      <c r="A3" s="270"/>
      <c r="B3" s="229"/>
      <c r="C3" s="229"/>
      <c r="D3" s="229"/>
      <c r="E3" s="229"/>
      <c r="F3" s="229"/>
      <c r="G3" s="229"/>
      <c r="H3" s="229"/>
      <c r="I3" s="229"/>
      <c r="J3" s="229"/>
      <c r="K3" s="229"/>
      <c r="L3" s="230"/>
    </row>
    <row r="4" spans="1:12" ht="22.5" customHeight="1" x14ac:dyDescent="0.15">
      <c r="A4" s="270"/>
      <c r="B4" s="229"/>
      <c r="C4" s="229"/>
      <c r="D4" s="229"/>
      <c r="E4" s="229"/>
      <c r="F4" s="229"/>
      <c r="G4" s="229"/>
      <c r="H4" s="229"/>
      <c r="I4" s="229"/>
      <c r="J4" s="229"/>
      <c r="K4" s="229"/>
      <c r="L4" s="230"/>
    </row>
    <row r="5" spans="1:12" ht="22.5" customHeight="1" x14ac:dyDescent="0.15">
      <c r="A5" s="270"/>
      <c r="B5" s="229"/>
      <c r="C5" s="229"/>
      <c r="D5" s="229"/>
      <c r="E5" s="229"/>
      <c r="F5" s="229"/>
      <c r="G5" s="229"/>
      <c r="H5" s="229"/>
      <c r="I5" s="229"/>
      <c r="J5" s="229"/>
      <c r="K5" s="229"/>
      <c r="L5" s="230"/>
    </row>
    <row r="6" spans="1:12" ht="22.5" customHeight="1" x14ac:dyDescent="0.15">
      <c r="A6" s="270"/>
      <c r="B6" s="229"/>
      <c r="C6" s="229"/>
      <c r="D6" s="229"/>
      <c r="E6" s="229"/>
      <c r="F6" s="229"/>
      <c r="G6" s="229"/>
      <c r="H6" s="229"/>
      <c r="I6" s="229"/>
      <c r="J6" s="229"/>
      <c r="K6" s="229"/>
      <c r="L6" s="230"/>
    </row>
    <row r="7" spans="1:12" ht="22.5" customHeight="1" x14ac:dyDescent="0.15">
      <c r="A7" s="270"/>
      <c r="B7" s="229"/>
      <c r="C7" s="229"/>
      <c r="D7" s="229"/>
      <c r="E7" s="229"/>
      <c r="F7" s="229"/>
      <c r="G7" s="229"/>
      <c r="H7" s="229"/>
      <c r="I7" s="229"/>
      <c r="J7" s="229"/>
      <c r="K7" s="229"/>
      <c r="L7" s="230"/>
    </row>
    <row r="8" spans="1:12" ht="22.5" customHeight="1" x14ac:dyDescent="0.15">
      <c r="A8" s="270"/>
      <c r="B8" s="229"/>
      <c r="C8" s="229"/>
      <c r="D8" s="229"/>
      <c r="E8" s="229"/>
      <c r="F8" s="229"/>
      <c r="G8" s="229"/>
      <c r="H8" s="229"/>
      <c r="I8" s="229"/>
      <c r="J8" s="229"/>
      <c r="K8" s="229"/>
      <c r="L8" s="230"/>
    </row>
    <row r="9" spans="1:12" ht="22.5" customHeight="1" x14ac:dyDescent="0.15">
      <c r="A9" s="270"/>
      <c r="B9" s="229"/>
      <c r="C9" s="229"/>
      <c r="D9" s="229"/>
      <c r="E9" s="229"/>
      <c r="F9" s="229"/>
      <c r="G9" s="229"/>
      <c r="H9" s="229"/>
      <c r="I9" s="229"/>
      <c r="J9" s="229"/>
      <c r="K9" s="229"/>
      <c r="L9" s="230"/>
    </row>
    <row r="10" spans="1:12" ht="22.5" customHeight="1" x14ac:dyDescent="0.15">
      <c r="A10" s="270"/>
      <c r="B10" s="229"/>
      <c r="C10" s="229"/>
      <c r="D10" s="229"/>
      <c r="E10" s="229"/>
      <c r="F10" s="229"/>
      <c r="G10" s="229"/>
      <c r="H10" s="229"/>
      <c r="I10" s="229"/>
      <c r="J10" s="229"/>
      <c r="K10" s="229"/>
      <c r="L10" s="230"/>
    </row>
    <row r="11" spans="1:12" ht="22.5" customHeight="1" x14ac:dyDescent="0.15">
      <c r="A11" s="270"/>
      <c r="B11" s="229"/>
      <c r="C11" s="229"/>
      <c r="D11" s="229"/>
      <c r="E11" s="229"/>
      <c r="F11" s="229"/>
      <c r="G11" s="229"/>
      <c r="H11" s="229"/>
      <c r="I11" s="229"/>
      <c r="J11" s="229"/>
      <c r="K11" s="229"/>
      <c r="L11" s="230"/>
    </row>
    <row r="12" spans="1:12" ht="22.5" customHeight="1" x14ac:dyDescent="0.15">
      <c r="A12" s="270"/>
      <c r="B12" s="229"/>
      <c r="C12" s="229"/>
      <c r="D12" s="229"/>
      <c r="E12" s="229"/>
      <c r="F12" s="229"/>
      <c r="G12" s="229"/>
      <c r="H12" s="229"/>
      <c r="I12" s="229"/>
      <c r="J12" s="229"/>
      <c r="K12" s="229"/>
      <c r="L12" s="230"/>
    </row>
    <row r="13" spans="1:12" ht="22.5" customHeight="1" x14ac:dyDescent="0.15">
      <c r="A13" s="270"/>
      <c r="B13" s="229"/>
      <c r="C13" s="229"/>
      <c r="D13" s="229"/>
      <c r="E13" s="229"/>
      <c r="F13" s="229"/>
      <c r="G13" s="229"/>
      <c r="H13" s="229"/>
      <c r="I13" s="229"/>
      <c r="J13" s="229"/>
      <c r="K13" s="229"/>
      <c r="L13" s="230"/>
    </row>
    <row r="14" spans="1:12" ht="22.5" customHeight="1" x14ac:dyDescent="0.15">
      <c r="A14" s="270"/>
      <c r="B14" s="229"/>
      <c r="C14" s="229"/>
      <c r="D14" s="229"/>
      <c r="E14" s="229"/>
      <c r="F14" s="229"/>
      <c r="G14" s="229"/>
      <c r="H14" s="229"/>
      <c r="I14" s="229"/>
      <c r="J14" s="229"/>
      <c r="K14" s="229"/>
      <c r="L14" s="230"/>
    </row>
    <row r="15" spans="1:12" ht="22.5" customHeight="1" x14ac:dyDescent="0.15">
      <c r="A15" s="270"/>
      <c r="B15" s="229"/>
      <c r="C15" s="229"/>
      <c r="D15" s="229"/>
      <c r="E15" s="229"/>
      <c r="F15" s="229"/>
      <c r="G15" s="229"/>
      <c r="H15" s="229"/>
      <c r="I15" s="229"/>
      <c r="J15" s="229"/>
      <c r="K15" s="229"/>
      <c r="L15" s="230"/>
    </row>
    <row r="16" spans="1:12" ht="22.5" customHeight="1" x14ac:dyDescent="0.15">
      <c r="A16" s="270"/>
      <c r="B16" s="229"/>
      <c r="C16" s="229"/>
      <c r="D16" s="229"/>
      <c r="E16" s="229"/>
      <c r="F16" s="229"/>
      <c r="G16" s="229"/>
      <c r="H16" s="229"/>
      <c r="I16" s="229"/>
      <c r="J16" s="229"/>
      <c r="K16" s="229"/>
      <c r="L16" s="230"/>
    </row>
    <row r="17" spans="1:12" ht="22.5" customHeight="1" x14ac:dyDescent="0.15">
      <c r="A17" s="270"/>
      <c r="B17" s="229"/>
      <c r="C17" s="229"/>
      <c r="D17" s="229"/>
      <c r="E17" s="229"/>
      <c r="F17" s="229"/>
      <c r="G17" s="229"/>
      <c r="H17" s="229"/>
      <c r="I17" s="229"/>
      <c r="J17" s="229"/>
      <c r="K17" s="229"/>
      <c r="L17" s="230"/>
    </row>
    <row r="18" spans="1:12" ht="22.5" customHeight="1" x14ac:dyDescent="0.15">
      <c r="A18" s="270"/>
      <c r="B18" s="229"/>
      <c r="C18" s="229"/>
      <c r="D18" s="229"/>
      <c r="E18" s="229"/>
      <c r="F18" s="229"/>
      <c r="G18" s="229"/>
      <c r="H18" s="229"/>
      <c r="I18" s="229"/>
      <c r="J18" s="229"/>
      <c r="K18" s="229"/>
      <c r="L18" s="230"/>
    </row>
    <row r="19" spans="1:12" ht="22.5" customHeight="1" x14ac:dyDescent="0.15">
      <c r="A19" s="270"/>
      <c r="B19" s="229"/>
      <c r="C19" s="229"/>
      <c r="D19" s="229"/>
      <c r="E19" s="229"/>
      <c r="F19" s="229"/>
      <c r="G19" s="229"/>
      <c r="H19" s="229"/>
      <c r="I19" s="229"/>
      <c r="J19" s="229"/>
      <c r="K19" s="229"/>
      <c r="L19" s="230"/>
    </row>
    <row r="20" spans="1:12" ht="22.5" customHeight="1" x14ac:dyDescent="0.15">
      <c r="A20" s="270"/>
      <c r="B20" s="229"/>
      <c r="C20" s="229"/>
      <c r="D20" s="229"/>
      <c r="E20" s="229"/>
      <c r="F20" s="229"/>
      <c r="G20" s="229"/>
      <c r="H20" s="229"/>
      <c r="I20" s="229"/>
      <c r="J20" s="229"/>
      <c r="K20" s="229"/>
      <c r="L20" s="230"/>
    </row>
    <row r="21" spans="1:12" ht="22.5" customHeight="1" thickBot="1" x14ac:dyDescent="0.2">
      <c r="A21" s="271"/>
      <c r="B21" s="231"/>
      <c r="C21" s="231"/>
      <c r="D21" s="231"/>
      <c r="E21" s="231"/>
      <c r="F21" s="231"/>
      <c r="G21" s="231"/>
      <c r="H21" s="231"/>
      <c r="I21" s="231"/>
      <c r="J21" s="231"/>
      <c r="K21" s="231"/>
      <c r="L21" s="232"/>
    </row>
    <row r="22" spans="1:12" ht="22.5" customHeight="1" x14ac:dyDescent="0.15"/>
    <row r="23" spans="1:12" ht="22.5" customHeight="1" x14ac:dyDescent="0.15"/>
    <row r="24" spans="1:12" ht="22.5" customHeight="1" x14ac:dyDescent="0.15"/>
    <row r="25" spans="1:12" ht="22.5" customHeight="1" x14ac:dyDescent="0.15"/>
    <row r="26" spans="1:12" ht="22.5" customHeight="1" x14ac:dyDescent="0.15"/>
    <row r="27" spans="1:12" ht="22.5" customHeight="1" x14ac:dyDescent="0.15"/>
    <row r="28" spans="1:12" ht="22.5" customHeight="1" x14ac:dyDescent="0.15"/>
    <row r="29" spans="1:12" ht="22.5" customHeight="1" x14ac:dyDescent="0.15"/>
    <row r="30" spans="1:12" ht="22.5" customHeight="1" x14ac:dyDescent="0.15"/>
    <row r="31" spans="1:12" ht="22.5" customHeight="1" x14ac:dyDescent="0.15"/>
    <row r="32" spans="1:12" ht="22.5" customHeight="1" x14ac:dyDescent="0.15"/>
    <row r="33" ht="22.5" customHeight="1" x14ac:dyDescent="0.15"/>
    <row r="34" ht="22.5" customHeight="1" x14ac:dyDescent="0.15"/>
    <row r="35" ht="22.5" customHeight="1" x14ac:dyDescent="0.15"/>
    <row r="36" ht="22.5" customHeight="1" x14ac:dyDescent="0.15"/>
  </sheetData>
  <pageMargins left="0.25" right="0.25" top="0.75" bottom="0.75" header="0.3" footer="0.3"/>
  <pageSetup scale="83"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9E3E8-AA23-425C-864C-12A4D89B6A06}">
  <sheetPr>
    <tabColor theme="0" tint="-0.14999847407452621"/>
    <pageSetUpPr fitToPage="1"/>
  </sheetPr>
  <dimension ref="A1:I21"/>
  <sheetViews>
    <sheetView workbookViewId="0">
      <selection activeCell="A2" sqref="A2"/>
    </sheetView>
  </sheetViews>
  <sheetFormatPr baseColWidth="10" defaultColWidth="9" defaultRowHeight="13" x14ac:dyDescent="0.15"/>
  <cols>
    <col min="1" max="9" width="14.19921875" customWidth="1"/>
  </cols>
  <sheetData>
    <row r="1" spans="1:9" s="245" customFormat="1" ht="30" x14ac:dyDescent="0.2">
      <c r="A1" s="461" t="s">
        <v>1663</v>
      </c>
      <c r="B1" s="462" t="s">
        <v>1664</v>
      </c>
      <c r="C1" s="462" t="s">
        <v>1675</v>
      </c>
      <c r="D1" s="462" t="s">
        <v>1676</v>
      </c>
      <c r="E1" s="462" t="s">
        <v>1677</v>
      </c>
      <c r="F1" s="462" t="s">
        <v>1678</v>
      </c>
      <c r="G1" s="462" t="s">
        <v>1679</v>
      </c>
      <c r="H1" s="462" t="s">
        <v>1680</v>
      </c>
      <c r="I1" s="463" t="s">
        <v>1681</v>
      </c>
    </row>
    <row r="2" spans="1:9" ht="21.75" customHeight="1" x14ac:dyDescent="0.15">
      <c r="A2" s="270"/>
      <c r="B2" s="229"/>
      <c r="C2" s="229"/>
      <c r="D2" s="229"/>
      <c r="E2" s="229"/>
      <c r="F2" s="229"/>
      <c r="G2" s="229"/>
      <c r="H2" s="229"/>
      <c r="I2" s="230"/>
    </row>
    <row r="3" spans="1:9" ht="21.75" customHeight="1" x14ac:dyDescent="0.15">
      <c r="A3" s="270"/>
      <c r="B3" s="229"/>
      <c r="C3" s="229"/>
      <c r="D3" s="229"/>
      <c r="E3" s="229"/>
      <c r="F3" s="229"/>
      <c r="G3" s="229"/>
      <c r="H3" s="229"/>
      <c r="I3" s="230"/>
    </row>
    <row r="4" spans="1:9" ht="21.75" customHeight="1" x14ac:dyDescent="0.15">
      <c r="A4" s="270"/>
      <c r="B4" s="229"/>
      <c r="C4" s="229"/>
      <c r="D4" s="229"/>
      <c r="E4" s="229"/>
      <c r="F4" s="229"/>
      <c r="G4" s="229"/>
      <c r="H4" s="229"/>
      <c r="I4" s="230"/>
    </row>
    <row r="5" spans="1:9" ht="21.75" customHeight="1" x14ac:dyDescent="0.15">
      <c r="A5" s="270"/>
      <c r="B5" s="229"/>
      <c r="C5" s="229"/>
      <c r="D5" s="229"/>
      <c r="E5" s="229"/>
      <c r="F5" s="229"/>
      <c r="G5" s="229"/>
      <c r="H5" s="229"/>
      <c r="I5" s="230"/>
    </row>
    <row r="6" spans="1:9" ht="21.75" customHeight="1" x14ac:dyDescent="0.15">
      <c r="A6" s="270"/>
      <c r="B6" s="229"/>
      <c r="C6" s="229"/>
      <c r="D6" s="229"/>
      <c r="E6" s="229"/>
      <c r="F6" s="229"/>
      <c r="G6" s="229"/>
      <c r="H6" s="229"/>
      <c r="I6" s="230"/>
    </row>
    <row r="7" spans="1:9" ht="21.75" customHeight="1" x14ac:dyDescent="0.15">
      <c r="A7" s="270"/>
      <c r="B7" s="229"/>
      <c r="C7" s="229"/>
      <c r="D7" s="229"/>
      <c r="E7" s="229"/>
      <c r="F7" s="229"/>
      <c r="G7" s="229"/>
      <c r="H7" s="229"/>
      <c r="I7" s="230"/>
    </row>
    <row r="8" spans="1:9" ht="21.75" customHeight="1" x14ac:dyDescent="0.15">
      <c r="A8" s="270"/>
      <c r="B8" s="229"/>
      <c r="C8" s="229"/>
      <c r="D8" s="229"/>
      <c r="E8" s="229"/>
      <c r="F8" s="229"/>
      <c r="G8" s="229"/>
      <c r="H8" s="229"/>
      <c r="I8" s="230"/>
    </row>
    <row r="9" spans="1:9" ht="21.75" customHeight="1" x14ac:dyDescent="0.15">
      <c r="A9" s="270"/>
      <c r="B9" s="229"/>
      <c r="C9" s="229"/>
      <c r="D9" s="229"/>
      <c r="E9" s="229"/>
      <c r="F9" s="229"/>
      <c r="G9" s="229"/>
      <c r="H9" s="229"/>
      <c r="I9" s="230"/>
    </row>
    <row r="10" spans="1:9" ht="21.75" customHeight="1" x14ac:dyDescent="0.15">
      <c r="A10" s="270"/>
      <c r="B10" s="229"/>
      <c r="C10" s="229"/>
      <c r="D10" s="229"/>
      <c r="E10" s="229"/>
      <c r="F10" s="229"/>
      <c r="G10" s="229"/>
      <c r="H10" s="229"/>
      <c r="I10" s="230"/>
    </row>
    <row r="11" spans="1:9" ht="21.75" customHeight="1" x14ac:dyDescent="0.15">
      <c r="A11" s="270"/>
      <c r="B11" s="229"/>
      <c r="C11" s="229"/>
      <c r="D11" s="229"/>
      <c r="E11" s="229"/>
      <c r="F11" s="229"/>
      <c r="G11" s="229"/>
      <c r="H11" s="229"/>
      <c r="I11" s="230"/>
    </row>
    <row r="12" spans="1:9" ht="21.75" customHeight="1" x14ac:dyDescent="0.15">
      <c r="A12" s="270"/>
      <c r="B12" s="229"/>
      <c r="C12" s="229"/>
      <c r="D12" s="229"/>
      <c r="E12" s="229"/>
      <c r="F12" s="229"/>
      <c r="G12" s="229"/>
      <c r="H12" s="229"/>
      <c r="I12" s="230"/>
    </row>
    <row r="13" spans="1:9" ht="21.75" customHeight="1" x14ac:dyDescent="0.15">
      <c r="A13" s="270"/>
      <c r="B13" s="229"/>
      <c r="C13" s="229"/>
      <c r="D13" s="229"/>
      <c r="E13" s="229"/>
      <c r="F13" s="229"/>
      <c r="G13" s="229"/>
      <c r="H13" s="229"/>
      <c r="I13" s="230"/>
    </row>
    <row r="14" spans="1:9" ht="21.75" customHeight="1" x14ac:dyDescent="0.15">
      <c r="A14" s="270"/>
      <c r="B14" s="229"/>
      <c r="C14" s="229"/>
      <c r="D14" s="229"/>
      <c r="E14" s="229"/>
      <c r="F14" s="229"/>
      <c r="G14" s="229"/>
      <c r="H14" s="229"/>
      <c r="I14" s="230"/>
    </row>
    <row r="15" spans="1:9" ht="21.75" customHeight="1" x14ac:dyDescent="0.15">
      <c r="A15" s="270"/>
      <c r="B15" s="229"/>
      <c r="C15" s="229"/>
      <c r="D15" s="229"/>
      <c r="E15" s="229"/>
      <c r="F15" s="229"/>
      <c r="G15" s="229"/>
      <c r="H15" s="229"/>
      <c r="I15" s="230"/>
    </row>
    <row r="16" spans="1:9" ht="21.75" customHeight="1" x14ac:dyDescent="0.15">
      <c r="A16" s="270"/>
      <c r="B16" s="229"/>
      <c r="C16" s="229"/>
      <c r="D16" s="229"/>
      <c r="E16" s="229"/>
      <c r="F16" s="229"/>
      <c r="G16" s="229"/>
      <c r="H16" s="229"/>
      <c r="I16" s="230"/>
    </row>
    <row r="17" spans="1:9" ht="21.75" customHeight="1" x14ac:dyDescent="0.15">
      <c r="A17" s="270"/>
      <c r="B17" s="229"/>
      <c r="C17" s="229"/>
      <c r="D17" s="229"/>
      <c r="E17" s="229"/>
      <c r="F17" s="229"/>
      <c r="G17" s="229"/>
      <c r="H17" s="229"/>
      <c r="I17" s="230"/>
    </row>
    <row r="18" spans="1:9" ht="21.75" customHeight="1" x14ac:dyDescent="0.15">
      <c r="A18" s="270"/>
      <c r="B18" s="229"/>
      <c r="C18" s="229"/>
      <c r="D18" s="229"/>
      <c r="E18" s="229"/>
      <c r="F18" s="229"/>
      <c r="G18" s="229"/>
      <c r="H18" s="229"/>
      <c r="I18" s="230"/>
    </row>
    <row r="19" spans="1:9" ht="21.75" customHeight="1" x14ac:dyDescent="0.15">
      <c r="A19" s="270"/>
      <c r="B19" s="229"/>
      <c r="C19" s="229"/>
      <c r="D19" s="229"/>
      <c r="E19" s="229"/>
      <c r="F19" s="229"/>
      <c r="G19" s="229"/>
      <c r="H19" s="229"/>
      <c r="I19" s="230"/>
    </row>
    <row r="20" spans="1:9" ht="21.75" customHeight="1" x14ac:dyDescent="0.15">
      <c r="A20" s="270"/>
      <c r="B20" s="229"/>
      <c r="C20" s="229"/>
      <c r="D20" s="229"/>
      <c r="E20" s="229"/>
      <c r="F20" s="229"/>
      <c r="G20" s="229"/>
      <c r="H20" s="229"/>
      <c r="I20" s="230"/>
    </row>
    <row r="21" spans="1:9" ht="21.75" customHeight="1" thickBot="1" x14ac:dyDescent="0.2">
      <c r="A21" s="271"/>
      <c r="B21" s="231"/>
      <c r="C21" s="231"/>
      <c r="D21" s="231"/>
      <c r="E21" s="231"/>
      <c r="F21" s="231"/>
      <c r="G21" s="231"/>
      <c r="H21" s="231"/>
      <c r="I21" s="232"/>
    </row>
  </sheetData>
  <pageMargins left="0.7" right="0.7" top="0.75" bottom="0.75" header="0.3" footer="0.3"/>
  <pageSetup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71594-71E6-4934-90CC-15A1E6679DA9}">
  <sheetPr>
    <tabColor theme="8" tint="0.79998168889431442"/>
  </sheetPr>
  <dimension ref="A1:L41"/>
  <sheetViews>
    <sheetView workbookViewId="0">
      <selection activeCell="A4" sqref="A4"/>
    </sheetView>
  </sheetViews>
  <sheetFormatPr baseColWidth="10" defaultColWidth="9.19921875" defaultRowHeight="15" x14ac:dyDescent="0.2"/>
  <cols>
    <col min="1" max="1" width="20.59765625" style="368" customWidth="1"/>
    <col min="2" max="2" width="14.796875" style="368" customWidth="1"/>
    <col min="3" max="3" width="19.59765625" style="368" customWidth="1"/>
    <col min="4" max="5" width="16.19921875" style="368" customWidth="1"/>
    <col min="6" max="6" width="22.59765625" style="368" customWidth="1"/>
    <col min="7" max="7" width="25.3984375" style="368" customWidth="1"/>
    <col min="8" max="9" width="21.19921875" style="368" customWidth="1"/>
    <col min="10" max="10" width="24.796875" style="368" customWidth="1"/>
    <col min="11" max="11" width="21.19921875" style="368" customWidth="1"/>
    <col min="12" max="16384" width="9.19921875" style="368"/>
  </cols>
  <sheetData>
    <row r="1" spans="1:12" ht="16" thickBot="1" x14ac:dyDescent="0.25">
      <c r="A1" s="393" t="s">
        <v>1682</v>
      </c>
      <c r="B1" s="1188"/>
      <c r="C1" s="1189"/>
      <c r="D1" s="1189"/>
      <c r="E1" s="1189"/>
      <c r="F1" s="1190"/>
      <c r="G1" s="393" t="s">
        <v>1683</v>
      </c>
      <c r="H1" s="392"/>
      <c r="I1" s="391" t="s">
        <v>1684</v>
      </c>
      <c r="J1" s="1186"/>
      <c r="K1" s="1187"/>
    </row>
    <row r="2" spans="1:12" ht="21.5" customHeight="1" x14ac:dyDescent="0.2">
      <c r="A2" s="1184" t="s">
        <v>1685</v>
      </c>
      <c r="B2" s="1180" t="s">
        <v>1686</v>
      </c>
      <c r="C2" s="1191" t="s">
        <v>1687</v>
      </c>
      <c r="D2" s="1192"/>
      <c r="E2" s="1193"/>
      <c r="F2" s="1184" t="s">
        <v>1688</v>
      </c>
      <c r="G2" s="1194" t="s">
        <v>1689</v>
      </c>
      <c r="H2" s="1194" t="s">
        <v>1690</v>
      </c>
      <c r="I2" s="1180" t="s">
        <v>1691</v>
      </c>
      <c r="J2" s="1182" t="s">
        <v>1692</v>
      </c>
      <c r="K2" s="1180" t="s">
        <v>1693</v>
      </c>
    </row>
    <row r="3" spans="1:12" ht="35.25" customHeight="1" thickBot="1" x14ac:dyDescent="0.25">
      <c r="A3" s="1185"/>
      <c r="B3" s="1181"/>
      <c r="C3" s="390" t="s">
        <v>100</v>
      </c>
      <c r="D3" s="389" t="s">
        <v>102</v>
      </c>
      <c r="E3" s="388" t="s">
        <v>104</v>
      </c>
      <c r="F3" s="1185"/>
      <c r="G3" s="1195"/>
      <c r="H3" s="1195"/>
      <c r="I3" s="1181"/>
      <c r="J3" s="1183"/>
      <c r="K3" s="1181"/>
      <c r="L3" s="387"/>
    </row>
    <row r="4" spans="1:12" x14ac:dyDescent="0.2">
      <c r="A4" s="384"/>
      <c r="B4" s="386"/>
      <c r="C4" s="382"/>
      <c r="D4" s="382"/>
      <c r="E4" s="385"/>
      <c r="F4" s="384"/>
      <c r="G4" s="383"/>
      <c r="H4" s="383"/>
      <c r="I4" s="381"/>
      <c r="J4" s="382"/>
      <c r="K4" s="381"/>
    </row>
    <row r="5" spans="1:12" x14ac:dyDescent="0.2">
      <c r="A5" s="378"/>
      <c r="B5" s="380"/>
      <c r="C5" s="376"/>
      <c r="D5" s="376"/>
      <c r="E5" s="379"/>
      <c r="F5" s="378"/>
      <c r="G5" s="377"/>
      <c r="H5" s="377"/>
      <c r="I5" s="375"/>
      <c r="J5" s="376"/>
      <c r="K5" s="375"/>
    </row>
    <row r="6" spans="1:12" x14ac:dyDescent="0.2">
      <c r="A6" s="378"/>
      <c r="B6" s="380"/>
      <c r="C6" s="376"/>
      <c r="D6" s="376"/>
      <c r="E6" s="379"/>
      <c r="F6" s="378"/>
      <c r="G6" s="377"/>
      <c r="H6" s="377"/>
      <c r="I6" s="375"/>
      <c r="J6" s="376"/>
      <c r="K6" s="375"/>
    </row>
    <row r="7" spans="1:12" x14ac:dyDescent="0.2">
      <c r="A7" s="378"/>
      <c r="B7" s="380"/>
      <c r="C7" s="376"/>
      <c r="D7" s="376"/>
      <c r="E7" s="379"/>
      <c r="F7" s="378"/>
      <c r="G7" s="377"/>
      <c r="H7" s="377"/>
      <c r="I7" s="375"/>
      <c r="J7" s="376"/>
      <c r="K7" s="375"/>
    </row>
    <row r="8" spans="1:12" x14ac:dyDescent="0.2">
      <c r="A8" s="378"/>
      <c r="B8" s="380"/>
      <c r="C8" s="376"/>
      <c r="D8" s="376"/>
      <c r="E8" s="379"/>
      <c r="F8" s="378"/>
      <c r="G8" s="377"/>
      <c r="H8" s="377"/>
      <c r="I8" s="375"/>
      <c r="J8" s="376"/>
      <c r="K8" s="375"/>
    </row>
    <row r="9" spans="1:12" x14ac:dyDescent="0.2">
      <c r="A9" s="378"/>
      <c r="B9" s="380"/>
      <c r="C9" s="376"/>
      <c r="D9" s="376"/>
      <c r="E9" s="379"/>
      <c r="F9" s="378"/>
      <c r="G9" s="377"/>
      <c r="H9" s="377"/>
      <c r="I9" s="375"/>
      <c r="J9" s="376"/>
      <c r="K9" s="375"/>
    </row>
    <row r="10" spans="1:12" ht="16.5" customHeight="1" x14ac:dyDescent="0.2">
      <c r="A10" s="378"/>
      <c r="B10" s="380"/>
      <c r="C10" s="376"/>
      <c r="D10" s="376"/>
      <c r="E10" s="379"/>
      <c r="F10" s="378"/>
      <c r="G10" s="377"/>
      <c r="H10" s="377"/>
      <c r="I10" s="375"/>
      <c r="J10" s="376"/>
      <c r="K10" s="375"/>
    </row>
    <row r="11" spans="1:12" ht="15" customHeight="1" x14ac:dyDescent="0.2">
      <c r="A11" s="378"/>
      <c r="B11" s="380"/>
      <c r="C11" s="376"/>
      <c r="D11" s="376"/>
      <c r="E11" s="379"/>
      <c r="F11" s="378"/>
      <c r="G11" s="377"/>
      <c r="H11" s="377"/>
      <c r="I11" s="375"/>
      <c r="J11" s="376"/>
      <c r="K11" s="375"/>
    </row>
    <row r="12" spans="1:12" ht="15" customHeight="1" x14ac:dyDescent="0.2">
      <c r="A12" s="378"/>
      <c r="B12" s="380"/>
      <c r="C12" s="376"/>
      <c r="D12" s="376"/>
      <c r="E12" s="379"/>
      <c r="F12" s="378"/>
      <c r="G12" s="377"/>
      <c r="H12" s="377"/>
      <c r="I12" s="375"/>
      <c r="J12" s="376"/>
      <c r="K12" s="375"/>
    </row>
    <row r="13" spans="1:12" ht="16.5" customHeight="1" x14ac:dyDescent="0.2">
      <c r="A13" s="378"/>
      <c r="B13" s="380"/>
      <c r="C13" s="376"/>
      <c r="D13" s="376"/>
      <c r="E13" s="379"/>
      <c r="F13" s="378"/>
      <c r="G13" s="377"/>
      <c r="H13" s="377"/>
      <c r="I13" s="375"/>
      <c r="J13" s="376"/>
      <c r="K13" s="375"/>
    </row>
    <row r="14" spans="1:12" ht="15" customHeight="1" x14ac:dyDescent="0.2">
      <c r="A14" s="378"/>
      <c r="B14" s="380"/>
      <c r="C14" s="376"/>
      <c r="D14" s="376"/>
      <c r="E14" s="379"/>
      <c r="F14" s="378"/>
      <c r="G14" s="377"/>
      <c r="H14" s="377"/>
      <c r="I14" s="375"/>
      <c r="J14" s="376"/>
      <c r="K14" s="375"/>
    </row>
    <row r="15" spans="1:12" ht="15" customHeight="1" x14ac:dyDescent="0.2">
      <c r="A15" s="378"/>
      <c r="B15" s="380"/>
      <c r="C15" s="376"/>
      <c r="D15" s="376"/>
      <c r="E15" s="379"/>
      <c r="F15" s="378"/>
      <c r="G15" s="377"/>
      <c r="H15" s="377"/>
      <c r="I15" s="375"/>
      <c r="J15" s="376"/>
      <c r="K15" s="375"/>
    </row>
    <row r="16" spans="1:12" x14ac:dyDescent="0.2">
      <c r="A16" s="378"/>
      <c r="B16" s="380"/>
      <c r="C16" s="376"/>
      <c r="D16" s="376"/>
      <c r="E16" s="379"/>
      <c r="F16" s="378"/>
      <c r="G16" s="377"/>
      <c r="H16" s="377"/>
      <c r="I16" s="375"/>
      <c r="J16" s="376"/>
      <c r="K16" s="375"/>
    </row>
    <row r="17" spans="1:11" x14ac:dyDescent="0.2">
      <c r="A17" s="378"/>
      <c r="B17" s="380"/>
      <c r="C17" s="376"/>
      <c r="D17" s="376"/>
      <c r="E17" s="379"/>
      <c r="F17" s="378"/>
      <c r="G17" s="377"/>
      <c r="H17" s="377"/>
      <c r="I17" s="375"/>
      <c r="J17" s="376"/>
      <c r="K17" s="375"/>
    </row>
    <row r="18" spans="1:11" x14ac:dyDescent="0.2">
      <c r="A18" s="378"/>
      <c r="B18" s="380"/>
      <c r="C18" s="376"/>
      <c r="D18" s="376"/>
      <c r="E18" s="379"/>
      <c r="F18" s="378"/>
      <c r="G18" s="377"/>
      <c r="H18" s="377"/>
      <c r="I18" s="375"/>
      <c r="J18" s="376"/>
      <c r="K18" s="375"/>
    </row>
    <row r="19" spans="1:11" x14ac:dyDescent="0.2">
      <c r="A19" s="378"/>
      <c r="B19" s="380"/>
      <c r="C19" s="376"/>
      <c r="D19" s="376"/>
      <c r="E19" s="379"/>
      <c r="F19" s="378"/>
      <c r="G19" s="377"/>
      <c r="H19" s="377"/>
      <c r="I19" s="375"/>
      <c r="J19" s="376"/>
      <c r="K19" s="375"/>
    </row>
    <row r="20" spans="1:11" x14ac:dyDescent="0.2">
      <c r="A20" s="378"/>
      <c r="B20" s="380"/>
      <c r="C20" s="376"/>
      <c r="D20" s="376"/>
      <c r="E20" s="379"/>
      <c r="F20" s="378"/>
      <c r="G20" s="377"/>
      <c r="H20" s="377"/>
      <c r="I20" s="375"/>
      <c r="J20" s="376"/>
      <c r="K20" s="375"/>
    </row>
    <row r="21" spans="1:11" x14ac:dyDescent="0.2">
      <c r="A21" s="378"/>
      <c r="B21" s="380"/>
      <c r="C21" s="376"/>
      <c r="D21" s="376"/>
      <c r="E21" s="379"/>
      <c r="F21" s="378"/>
      <c r="G21" s="377"/>
      <c r="H21" s="377"/>
      <c r="I21" s="375"/>
      <c r="J21" s="376"/>
      <c r="K21" s="375"/>
    </row>
    <row r="22" spans="1:11" x14ac:dyDescent="0.2">
      <c r="A22" s="378"/>
      <c r="B22" s="380"/>
      <c r="C22" s="376"/>
      <c r="D22" s="376"/>
      <c r="E22" s="379"/>
      <c r="F22" s="378"/>
      <c r="G22" s="377"/>
      <c r="H22" s="377"/>
      <c r="I22" s="375"/>
      <c r="J22" s="376"/>
      <c r="K22" s="375"/>
    </row>
    <row r="23" spans="1:11" x14ac:dyDescent="0.2">
      <c r="A23" s="378"/>
      <c r="B23" s="380"/>
      <c r="C23" s="376"/>
      <c r="D23" s="376"/>
      <c r="E23" s="379"/>
      <c r="F23" s="378"/>
      <c r="G23" s="377"/>
      <c r="H23" s="377"/>
      <c r="I23" s="375"/>
      <c r="J23" s="376"/>
      <c r="K23" s="375"/>
    </row>
    <row r="24" spans="1:11" x14ac:dyDescent="0.2">
      <c r="A24" s="378"/>
      <c r="B24" s="380"/>
      <c r="C24" s="376"/>
      <c r="D24" s="376"/>
      <c r="E24" s="379"/>
      <c r="F24" s="378"/>
      <c r="G24" s="377"/>
      <c r="H24" s="377"/>
      <c r="I24" s="375"/>
      <c r="J24" s="376"/>
      <c r="K24" s="375"/>
    </row>
    <row r="25" spans="1:11" x14ac:dyDescent="0.2">
      <c r="A25" s="378"/>
      <c r="B25" s="380"/>
      <c r="C25" s="376"/>
      <c r="D25" s="376"/>
      <c r="E25" s="379"/>
      <c r="F25" s="378"/>
      <c r="G25" s="377"/>
      <c r="H25" s="377"/>
      <c r="I25" s="375"/>
      <c r="J25" s="376"/>
      <c r="K25" s="375"/>
    </row>
    <row r="26" spans="1:11" x14ac:dyDescent="0.2">
      <c r="A26" s="378"/>
      <c r="B26" s="380"/>
      <c r="C26" s="376"/>
      <c r="D26" s="376"/>
      <c r="E26" s="379"/>
      <c r="F26" s="378"/>
      <c r="G26" s="377"/>
      <c r="H26" s="377"/>
      <c r="I26" s="375"/>
      <c r="J26" s="376"/>
      <c r="K26" s="375"/>
    </row>
    <row r="27" spans="1:11" x14ac:dyDescent="0.2">
      <c r="A27" s="378"/>
      <c r="B27" s="380"/>
      <c r="C27" s="376"/>
      <c r="D27" s="376"/>
      <c r="E27" s="379"/>
      <c r="F27" s="378"/>
      <c r="G27" s="377"/>
      <c r="H27" s="377"/>
      <c r="I27" s="375"/>
      <c r="J27" s="376"/>
      <c r="K27" s="375"/>
    </row>
    <row r="28" spans="1:11" x14ac:dyDescent="0.2">
      <c r="A28" s="378"/>
      <c r="B28" s="380"/>
      <c r="C28" s="376"/>
      <c r="D28" s="376"/>
      <c r="E28" s="379"/>
      <c r="F28" s="378"/>
      <c r="G28" s="377"/>
      <c r="H28" s="377"/>
      <c r="I28" s="375"/>
      <c r="J28" s="376"/>
      <c r="K28" s="375"/>
    </row>
    <row r="29" spans="1:11" x14ac:dyDescent="0.2">
      <c r="A29" s="378"/>
      <c r="B29" s="380"/>
      <c r="C29" s="376"/>
      <c r="D29" s="376"/>
      <c r="E29" s="379"/>
      <c r="F29" s="378"/>
      <c r="G29" s="377"/>
      <c r="H29" s="377"/>
      <c r="I29" s="375"/>
      <c r="J29" s="376"/>
      <c r="K29" s="375"/>
    </row>
    <row r="30" spans="1:11" x14ac:dyDescent="0.2">
      <c r="A30" s="378"/>
      <c r="B30" s="380"/>
      <c r="C30" s="376"/>
      <c r="D30" s="376"/>
      <c r="E30" s="379"/>
      <c r="F30" s="378"/>
      <c r="G30" s="377"/>
      <c r="H30" s="377"/>
      <c r="I30" s="375"/>
      <c r="J30" s="376"/>
      <c r="K30" s="375"/>
    </row>
    <row r="31" spans="1:11" x14ac:dyDescent="0.2">
      <c r="A31" s="378"/>
      <c r="B31" s="380"/>
      <c r="C31" s="376"/>
      <c r="D31" s="376"/>
      <c r="E31" s="379"/>
      <c r="F31" s="378"/>
      <c r="G31" s="377"/>
      <c r="H31" s="377"/>
      <c r="I31" s="375"/>
      <c r="J31" s="376"/>
      <c r="K31" s="375"/>
    </row>
    <row r="32" spans="1:11" x14ac:dyDescent="0.2">
      <c r="A32" s="378"/>
      <c r="B32" s="380"/>
      <c r="C32" s="376"/>
      <c r="D32" s="376"/>
      <c r="E32" s="379"/>
      <c r="F32" s="378"/>
      <c r="G32" s="377"/>
      <c r="H32" s="377"/>
      <c r="I32" s="375"/>
      <c r="J32" s="376"/>
      <c r="K32" s="375"/>
    </row>
    <row r="33" spans="1:11" x14ac:dyDescent="0.2">
      <c r="A33" s="378"/>
      <c r="B33" s="380"/>
      <c r="C33" s="376"/>
      <c r="D33" s="376"/>
      <c r="E33" s="379"/>
      <c r="F33" s="378"/>
      <c r="G33" s="377"/>
      <c r="H33" s="377"/>
      <c r="I33" s="375"/>
      <c r="J33" s="376"/>
      <c r="K33" s="375"/>
    </row>
    <row r="34" spans="1:11" x14ac:dyDescent="0.2">
      <c r="A34" s="378"/>
      <c r="B34" s="380"/>
      <c r="C34" s="376"/>
      <c r="D34" s="376"/>
      <c r="E34" s="379"/>
      <c r="F34" s="378"/>
      <c r="G34" s="377"/>
      <c r="H34" s="377"/>
      <c r="I34" s="375"/>
      <c r="J34" s="376"/>
      <c r="K34" s="375"/>
    </row>
    <row r="35" spans="1:11" x14ac:dyDescent="0.2">
      <c r="A35" s="378"/>
      <c r="B35" s="380"/>
      <c r="C35" s="376"/>
      <c r="D35" s="376"/>
      <c r="E35" s="379"/>
      <c r="F35" s="378"/>
      <c r="G35" s="377"/>
      <c r="H35" s="377"/>
      <c r="I35" s="375"/>
      <c r="J35" s="376"/>
      <c r="K35" s="375"/>
    </row>
    <row r="36" spans="1:11" x14ac:dyDescent="0.2">
      <c r="A36" s="378"/>
      <c r="B36" s="380"/>
      <c r="C36" s="376"/>
      <c r="D36" s="376"/>
      <c r="E36" s="379"/>
      <c r="F36" s="378"/>
      <c r="G36" s="377"/>
      <c r="H36" s="377"/>
      <c r="I36" s="375"/>
      <c r="J36" s="376"/>
      <c r="K36" s="375"/>
    </row>
    <row r="37" spans="1:11" x14ac:dyDescent="0.2">
      <c r="A37" s="378"/>
      <c r="B37" s="380"/>
      <c r="C37" s="376"/>
      <c r="D37" s="376"/>
      <c r="E37" s="379"/>
      <c r="F37" s="378"/>
      <c r="G37" s="377"/>
      <c r="H37" s="377"/>
      <c r="I37" s="375"/>
      <c r="J37" s="376"/>
      <c r="K37" s="375"/>
    </row>
    <row r="38" spans="1:11" x14ac:dyDescent="0.2">
      <c r="A38" s="378"/>
      <c r="B38" s="380"/>
      <c r="C38" s="376"/>
      <c r="D38" s="376"/>
      <c r="E38" s="379"/>
      <c r="F38" s="378"/>
      <c r="G38" s="377"/>
      <c r="H38" s="377"/>
      <c r="I38" s="375"/>
      <c r="J38" s="376"/>
      <c r="K38" s="375"/>
    </row>
    <row r="39" spans="1:11" x14ac:dyDescent="0.2">
      <c r="A39" s="378"/>
      <c r="B39" s="380"/>
      <c r="C39" s="376"/>
      <c r="D39" s="376"/>
      <c r="E39" s="379"/>
      <c r="F39" s="378"/>
      <c r="G39" s="377"/>
      <c r="H39" s="377"/>
      <c r="I39" s="375"/>
      <c r="J39" s="376"/>
      <c r="K39" s="375"/>
    </row>
    <row r="40" spans="1:11" x14ac:dyDescent="0.2">
      <c r="A40" s="378"/>
      <c r="B40" s="380"/>
      <c r="C40" s="376"/>
      <c r="D40" s="376"/>
      <c r="E40" s="379"/>
      <c r="F40" s="378"/>
      <c r="G40" s="377"/>
      <c r="H40" s="377"/>
      <c r="I40" s="375"/>
      <c r="J40" s="376"/>
      <c r="K40" s="375"/>
    </row>
    <row r="41" spans="1:11" ht="16" thickBot="1" x14ac:dyDescent="0.25">
      <c r="A41" s="372"/>
      <c r="B41" s="374"/>
      <c r="C41" s="370"/>
      <c r="D41" s="370"/>
      <c r="E41" s="373"/>
      <c r="F41" s="372"/>
      <c r="G41" s="371"/>
      <c r="H41" s="371"/>
      <c r="I41" s="369"/>
      <c r="J41" s="370"/>
      <c r="K41" s="369"/>
    </row>
  </sheetData>
  <mergeCells count="11">
    <mergeCell ref="I2:I3"/>
    <mergeCell ref="J2:J3"/>
    <mergeCell ref="K2:K3"/>
    <mergeCell ref="A2:A3"/>
    <mergeCell ref="J1:K1"/>
    <mergeCell ref="B1:F1"/>
    <mergeCell ref="C2:E2"/>
    <mergeCell ref="B2:B3"/>
    <mergeCell ref="F2:F3"/>
    <mergeCell ref="G2:G3"/>
    <mergeCell ref="H2:H3"/>
  </mergeCells>
  <dataValidations count="1">
    <dataValidation type="list" allowBlank="1" showInputMessage="1" showErrorMessage="1" sqref="C4:E41" xr:uid="{7DF3E46F-AA12-412E-950A-DDB14491BB7C}">
      <formula1>"High, Medium, Low"</formula1>
    </dataValidation>
  </dataValidations>
  <pageMargins left="0.7" right="0.7" top="0.75" bottom="0.75" header="0.3" footer="0.3"/>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DD034-7041-47AB-9874-A0262F474214}">
  <sheetPr>
    <tabColor theme="8" tint="0.79998168889431442"/>
  </sheetPr>
  <dimension ref="A1:AA50"/>
  <sheetViews>
    <sheetView workbookViewId="0">
      <selection activeCell="A3" sqref="A3"/>
    </sheetView>
  </sheetViews>
  <sheetFormatPr baseColWidth="10" defaultColWidth="9" defaultRowHeight="13" x14ac:dyDescent="0.15"/>
  <cols>
    <col min="1" max="2" width="17.796875" customWidth="1"/>
    <col min="3" max="3" width="20.796875" customWidth="1"/>
    <col min="4" max="4" width="15.59765625" customWidth="1"/>
    <col min="5" max="5" width="11.59765625" customWidth="1"/>
    <col min="7" max="7" width="15.3984375" customWidth="1"/>
    <col min="8" max="8" width="22.3984375" customWidth="1"/>
    <col min="9" max="9" width="30.3984375" customWidth="1"/>
    <col min="10" max="10" width="15.19921875" customWidth="1"/>
    <col min="11" max="11" width="22.3984375" customWidth="1"/>
    <col min="12" max="12" width="16.59765625" customWidth="1"/>
    <col min="13" max="13" width="12" customWidth="1"/>
    <col min="14" max="15" width="12.3984375" customWidth="1"/>
    <col min="16" max="16" width="24" customWidth="1"/>
    <col min="17" max="17" width="13.3984375" customWidth="1"/>
    <col min="18" max="18" width="17.19921875" customWidth="1"/>
    <col min="19" max="20" width="31.19921875" customWidth="1"/>
    <col min="21" max="21" width="30.3984375" customWidth="1"/>
    <col min="22" max="22" width="16.59765625" customWidth="1"/>
    <col min="23" max="23" width="27.796875" customWidth="1"/>
    <col min="24" max="24" width="15.59765625" customWidth="1"/>
    <col min="25" max="25" width="29.59765625" customWidth="1"/>
    <col min="26" max="26" width="27.19921875" customWidth="1"/>
  </cols>
  <sheetData>
    <row r="1" spans="1:27" ht="88.5" customHeight="1" thickBot="1" x14ac:dyDescent="0.25">
      <c r="A1" s="325" t="s">
        <v>1615</v>
      </c>
      <c r="B1" s="315" t="s">
        <v>1694</v>
      </c>
      <c r="C1" s="362" t="s">
        <v>1617</v>
      </c>
      <c r="D1" s="365"/>
      <c r="E1" s="362" t="s">
        <v>1618</v>
      </c>
      <c r="F1" s="365"/>
      <c r="G1" s="313"/>
      <c r="H1" s="313"/>
      <c r="I1" s="313"/>
    </row>
    <row r="2" spans="1:27" s="297" customFormat="1" ht="76" thickBot="1" x14ac:dyDescent="0.25">
      <c r="A2" s="282" t="s">
        <v>1695</v>
      </c>
      <c r="B2" s="283" t="s">
        <v>1696</v>
      </c>
      <c r="C2" s="283" t="s">
        <v>1697</v>
      </c>
      <c r="D2" s="283" t="s">
        <v>1698</v>
      </c>
      <c r="E2" s="283" t="s">
        <v>1699</v>
      </c>
      <c r="F2" s="283" t="s">
        <v>1700</v>
      </c>
      <c r="G2" s="283" t="s">
        <v>1701</v>
      </c>
      <c r="H2" s="283" t="s">
        <v>1702</v>
      </c>
      <c r="I2" s="283" t="s">
        <v>1703</v>
      </c>
      <c r="J2" s="283" t="s">
        <v>1704</v>
      </c>
      <c r="K2" s="283" t="s">
        <v>1705</v>
      </c>
      <c r="L2" s="283" t="s">
        <v>1706</v>
      </c>
      <c r="M2" s="283" t="s">
        <v>1707</v>
      </c>
      <c r="N2" s="283" t="s">
        <v>1708</v>
      </c>
      <c r="O2" s="283" t="s">
        <v>1709</v>
      </c>
      <c r="P2" s="283" t="s">
        <v>1710</v>
      </c>
      <c r="Q2" s="283" t="s">
        <v>1711</v>
      </c>
      <c r="R2" s="283" t="s">
        <v>1712</v>
      </c>
      <c r="S2" s="283" t="s">
        <v>1713</v>
      </c>
      <c r="T2" s="283" t="s">
        <v>1714</v>
      </c>
      <c r="U2" s="283" t="s">
        <v>1715</v>
      </c>
      <c r="V2" s="283" t="s">
        <v>1716</v>
      </c>
      <c r="W2" s="283" t="s">
        <v>1717</v>
      </c>
      <c r="X2" s="283" t="s">
        <v>1718</v>
      </c>
      <c r="Y2" s="284" t="s">
        <v>1719</v>
      </c>
      <c r="Z2" s="285" t="s">
        <v>1720</v>
      </c>
    </row>
    <row r="3" spans="1:27" ht="15" x14ac:dyDescent="0.15">
      <c r="A3" s="239"/>
      <c r="B3" s="213"/>
      <c r="C3" s="213"/>
      <c r="D3" s="213"/>
      <c r="E3" s="213"/>
      <c r="F3" s="213"/>
      <c r="G3" s="213"/>
      <c r="H3" s="213"/>
      <c r="I3" s="213"/>
      <c r="J3" s="213"/>
      <c r="K3" s="213"/>
      <c r="L3" s="213"/>
      <c r="M3" s="233"/>
      <c r="N3" s="233"/>
      <c r="O3" s="233"/>
      <c r="P3" s="213"/>
      <c r="Q3" s="233"/>
      <c r="R3" s="233"/>
      <c r="S3" s="213"/>
      <c r="T3" s="213"/>
      <c r="U3" s="213"/>
      <c r="V3" s="233"/>
      <c r="W3" s="233"/>
      <c r="X3" s="233"/>
      <c r="Y3" s="281"/>
      <c r="Z3" s="234"/>
      <c r="AA3" s="152" t="s">
        <v>1721</v>
      </c>
    </row>
    <row r="4" spans="1:27" ht="15" x14ac:dyDescent="0.15">
      <c r="A4" s="200"/>
      <c r="B4" s="210"/>
      <c r="C4" s="210"/>
      <c r="D4" s="210"/>
      <c r="E4" s="210"/>
      <c r="F4" s="210"/>
      <c r="G4" s="210"/>
      <c r="H4" s="210"/>
      <c r="I4" s="210"/>
      <c r="J4" s="210"/>
      <c r="K4" s="210"/>
      <c r="L4" s="210"/>
      <c r="M4" s="229"/>
      <c r="N4" s="229"/>
      <c r="O4" s="229"/>
      <c r="P4" s="210"/>
      <c r="Q4" s="229"/>
      <c r="R4" s="229"/>
      <c r="S4" s="210"/>
      <c r="T4" s="210"/>
      <c r="U4" s="210"/>
      <c r="V4" s="229"/>
      <c r="W4" s="229"/>
      <c r="X4" s="229"/>
      <c r="Y4" s="275"/>
      <c r="Z4" s="230"/>
      <c r="AA4" s="241" t="s">
        <v>1722</v>
      </c>
    </row>
    <row r="5" spans="1:27" ht="14" x14ac:dyDescent="0.15">
      <c r="A5" s="200"/>
      <c r="B5" s="210"/>
      <c r="C5" s="210"/>
      <c r="D5" s="210"/>
      <c r="E5" s="210"/>
      <c r="F5" s="210"/>
      <c r="G5" s="210"/>
      <c r="H5" s="210"/>
      <c r="I5" s="210"/>
      <c r="J5" s="210"/>
      <c r="K5" s="210"/>
      <c r="L5" s="210"/>
      <c r="M5" s="229"/>
      <c r="N5" s="229"/>
      <c r="O5" s="229"/>
      <c r="P5" s="210"/>
      <c r="Q5" s="229"/>
      <c r="R5" s="229"/>
      <c r="S5" s="210"/>
      <c r="T5" s="210"/>
      <c r="U5" s="210"/>
      <c r="V5" s="229"/>
      <c r="W5" s="229"/>
      <c r="X5" s="229"/>
      <c r="Y5" s="275"/>
      <c r="Z5" s="230"/>
    </row>
    <row r="6" spans="1:27" ht="14" x14ac:dyDescent="0.15">
      <c r="A6" s="200"/>
      <c r="B6" s="210"/>
      <c r="C6" s="210"/>
      <c r="D6" s="210"/>
      <c r="E6" s="210"/>
      <c r="F6" s="210"/>
      <c r="G6" s="210"/>
      <c r="H6" s="210"/>
      <c r="I6" s="210"/>
      <c r="J6" s="210"/>
      <c r="K6" s="210"/>
      <c r="L6" s="210"/>
      <c r="M6" s="229"/>
      <c r="N6" s="229"/>
      <c r="O6" s="229"/>
      <c r="P6" s="210"/>
      <c r="Q6" s="229"/>
      <c r="R6" s="229"/>
      <c r="S6" s="210"/>
      <c r="T6" s="210"/>
      <c r="U6" s="210"/>
      <c r="V6" s="229"/>
      <c r="W6" s="229"/>
      <c r="X6" s="229"/>
      <c r="Y6" s="275"/>
      <c r="Z6" s="230"/>
    </row>
    <row r="7" spans="1:27" ht="14" x14ac:dyDescent="0.15">
      <c r="A7" s="200"/>
      <c r="B7" s="210"/>
      <c r="C7" s="210"/>
      <c r="D7" s="210"/>
      <c r="E7" s="210"/>
      <c r="F7" s="210"/>
      <c r="G7" s="210"/>
      <c r="H7" s="210"/>
      <c r="I7" s="210"/>
      <c r="J7" s="210"/>
      <c r="K7" s="210"/>
      <c r="L7" s="210"/>
      <c r="M7" s="229"/>
      <c r="N7" s="229"/>
      <c r="O7" s="229"/>
      <c r="P7" s="210"/>
      <c r="Q7" s="229"/>
      <c r="R7" s="229"/>
      <c r="S7" s="210"/>
      <c r="T7" s="210"/>
      <c r="U7" s="210"/>
      <c r="V7" s="229"/>
      <c r="W7" s="229"/>
      <c r="X7" s="229"/>
      <c r="Y7" s="275"/>
      <c r="Z7" s="230"/>
    </row>
    <row r="8" spans="1:27" ht="14" x14ac:dyDescent="0.15">
      <c r="A8" s="200"/>
      <c r="B8" s="210"/>
      <c r="C8" s="210"/>
      <c r="D8" s="210"/>
      <c r="E8" s="210"/>
      <c r="F8" s="210"/>
      <c r="G8" s="210"/>
      <c r="H8" s="210"/>
      <c r="I8" s="210"/>
      <c r="J8" s="210"/>
      <c r="K8" s="210"/>
      <c r="L8" s="210"/>
      <c r="M8" s="229"/>
      <c r="N8" s="229"/>
      <c r="O8" s="229"/>
      <c r="P8" s="210"/>
      <c r="Q8" s="229"/>
      <c r="R8" s="229"/>
      <c r="S8" s="210"/>
      <c r="T8" s="210"/>
      <c r="U8" s="210"/>
      <c r="V8" s="229"/>
      <c r="W8" s="229"/>
      <c r="X8" s="229"/>
      <c r="Y8" s="275"/>
      <c r="Z8" s="230"/>
    </row>
    <row r="9" spans="1:27" ht="14" x14ac:dyDescent="0.15">
      <c r="A9" s="200"/>
      <c r="B9" s="210"/>
      <c r="C9" s="210"/>
      <c r="D9" s="210"/>
      <c r="E9" s="210"/>
      <c r="F9" s="210"/>
      <c r="G9" s="210"/>
      <c r="H9" s="210"/>
      <c r="I9" s="210"/>
      <c r="J9" s="210"/>
      <c r="K9" s="210"/>
      <c r="L9" s="210"/>
      <c r="M9" s="229"/>
      <c r="N9" s="229"/>
      <c r="O9" s="229"/>
      <c r="P9" s="210"/>
      <c r="Q9" s="229"/>
      <c r="R9" s="229"/>
      <c r="S9" s="210"/>
      <c r="T9" s="210"/>
      <c r="U9" s="210"/>
      <c r="V9" s="229"/>
      <c r="W9" s="229"/>
      <c r="X9" s="229"/>
      <c r="Y9" s="275"/>
      <c r="Z9" s="230"/>
    </row>
    <row r="10" spans="1:27" ht="14" x14ac:dyDescent="0.15">
      <c r="A10" s="200"/>
      <c r="B10" s="210"/>
      <c r="C10" s="210"/>
      <c r="D10" s="210"/>
      <c r="E10" s="210"/>
      <c r="F10" s="210"/>
      <c r="G10" s="210"/>
      <c r="H10" s="210"/>
      <c r="I10" s="210"/>
      <c r="J10" s="210"/>
      <c r="K10" s="210"/>
      <c r="L10" s="210"/>
      <c r="M10" s="229"/>
      <c r="N10" s="229"/>
      <c r="O10" s="229"/>
      <c r="P10" s="210"/>
      <c r="Q10" s="229"/>
      <c r="R10" s="229"/>
      <c r="S10" s="210"/>
      <c r="T10" s="210"/>
      <c r="U10" s="210"/>
      <c r="V10" s="229"/>
      <c r="W10" s="229"/>
      <c r="X10" s="229"/>
      <c r="Y10" s="275"/>
      <c r="Z10" s="230"/>
    </row>
    <row r="11" spans="1:27" ht="14" x14ac:dyDescent="0.15">
      <c r="A11" s="200"/>
      <c r="B11" s="210"/>
      <c r="C11" s="210"/>
      <c r="D11" s="210"/>
      <c r="E11" s="210"/>
      <c r="F11" s="210"/>
      <c r="G11" s="210"/>
      <c r="H11" s="210"/>
      <c r="I11" s="210"/>
      <c r="J11" s="210"/>
      <c r="K11" s="210"/>
      <c r="L11" s="210"/>
      <c r="M11" s="229"/>
      <c r="N11" s="229"/>
      <c r="O11" s="229"/>
      <c r="P11" s="210"/>
      <c r="Q11" s="229"/>
      <c r="R11" s="229"/>
      <c r="S11" s="210"/>
      <c r="T11" s="210"/>
      <c r="U11" s="210"/>
      <c r="V11" s="229"/>
      <c r="W11" s="229"/>
      <c r="X11" s="229"/>
      <c r="Y11" s="275"/>
      <c r="Z11" s="230"/>
    </row>
    <row r="12" spans="1:27" ht="14" x14ac:dyDescent="0.15">
      <c r="A12" s="200"/>
      <c r="B12" s="210"/>
      <c r="C12" s="210"/>
      <c r="D12" s="210"/>
      <c r="E12" s="210"/>
      <c r="F12" s="210"/>
      <c r="G12" s="210"/>
      <c r="H12" s="210"/>
      <c r="I12" s="210"/>
      <c r="J12" s="210"/>
      <c r="K12" s="210"/>
      <c r="L12" s="210"/>
      <c r="M12" s="229"/>
      <c r="N12" s="229"/>
      <c r="O12" s="229"/>
      <c r="P12" s="210"/>
      <c r="Q12" s="229"/>
      <c r="R12" s="229"/>
      <c r="S12" s="210"/>
      <c r="T12" s="210"/>
      <c r="U12" s="210"/>
      <c r="V12" s="229"/>
      <c r="W12" s="229"/>
      <c r="X12" s="229"/>
      <c r="Y12" s="275"/>
      <c r="Z12" s="230"/>
    </row>
    <row r="13" spans="1:27" ht="14" x14ac:dyDescent="0.15">
      <c r="A13" s="200"/>
      <c r="B13" s="210"/>
      <c r="C13" s="210"/>
      <c r="D13" s="210"/>
      <c r="E13" s="210"/>
      <c r="F13" s="210"/>
      <c r="G13" s="210"/>
      <c r="H13" s="210"/>
      <c r="I13" s="210"/>
      <c r="J13" s="210"/>
      <c r="K13" s="210"/>
      <c r="L13" s="210"/>
      <c r="M13" s="229"/>
      <c r="N13" s="229"/>
      <c r="O13" s="229"/>
      <c r="P13" s="210"/>
      <c r="Q13" s="229"/>
      <c r="R13" s="229"/>
      <c r="S13" s="210"/>
      <c r="T13" s="210"/>
      <c r="U13" s="210"/>
      <c r="V13" s="229"/>
      <c r="W13" s="229"/>
      <c r="X13" s="229"/>
      <c r="Y13" s="275"/>
      <c r="Z13" s="230"/>
    </row>
    <row r="14" spans="1:27" ht="14" x14ac:dyDescent="0.15">
      <c r="A14" s="200"/>
      <c r="B14" s="210"/>
      <c r="C14" s="210"/>
      <c r="D14" s="210"/>
      <c r="E14" s="210"/>
      <c r="F14" s="210"/>
      <c r="G14" s="210"/>
      <c r="H14" s="210"/>
      <c r="I14" s="210"/>
      <c r="J14" s="210"/>
      <c r="K14" s="210"/>
      <c r="L14" s="210"/>
      <c r="M14" s="229"/>
      <c r="N14" s="229"/>
      <c r="O14" s="229"/>
      <c r="P14" s="210"/>
      <c r="Q14" s="229"/>
      <c r="R14" s="229"/>
      <c r="S14" s="210"/>
      <c r="T14" s="210"/>
      <c r="U14" s="210"/>
      <c r="V14" s="229"/>
      <c r="W14" s="229"/>
      <c r="X14" s="229"/>
      <c r="Y14" s="275"/>
      <c r="Z14" s="230"/>
    </row>
    <row r="15" spans="1:27" ht="14" x14ac:dyDescent="0.15">
      <c r="A15" s="200"/>
      <c r="B15" s="210"/>
      <c r="C15" s="210"/>
      <c r="D15" s="210"/>
      <c r="E15" s="210"/>
      <c r="F15" s="210"/>
      <c r="G15" s="210"/>
      <c r="H15" s="210"/>
      <c r="I15" s="210"/>
      <c r="J15" s="210"/>
      <c r="K15" s="210"/>
      <c r="L15" s="210"/>
      <c r="M15" s="229"/>
      <c r="N15" s="229"/>
      <c r="O15" s="229"/>
      <c r="P15" s="210"/>
      <c r="Q15" s="229"/>
      <c r="R15" s="229"/>
      <c r="S15" s="210"/>
      <c r="T15" s="210"/>
      <c r="U15" s="210"/>
      <c r="V15" s="229"/>
      <c r="W15" s="229"/>
      <c r="X15" s="229"/>
      <c r="Y15" s="275"/>
      <c r="Z15" s="230"/>
    </row>
    <row r="16" spans="1:27" ht="14" x14ac:dyDescent="0.15">
      <c r="A16" s="200"/>
      <c r="B16" s="210"/>
      <c r="C16" s="210"/>
      <c r="D16" s="210"/>
      <c r="E16" s="210"/>
      <c r="F16" s="210"/>
      <c r="G16" s="210"/>
      <c r="H16" s="210"/>
      <c r="I16" s="210"/>
      <c r="J16" s="210"/>
      <c r="K16" s="210"/>
      <c r="L16" s="210"/>
      <c r="M16" s="229"/>
      <c r="N16" s="229"/>
      <c r="O16" s="229"/>
      <c r="P16" s="210"/>
      <c r="Q16" s="229"/>
      <c r="R16" s="229"/>
      <c r="S16" s="210"/>
      <c r="T16" s="210"/>
      <c r="U16" s="210"/>
      <c r="V16" s="229"/>
      <c r="W16" s="229"/>
      <c r="X16" s="229"/>
      <c r="Y16" s="275"/>
      <c r="Z16" s="230"/>
    </row>
    <row r="17" spans="1:26" ht="14" x14ac:dyDescent="0.15">
      <c r="A17" s="200"/>
      <c r="B17" s="210"/>
      <c r="C17" s="210"/>
      <c r="D17" s="210"/>
      <c r="E17" s="210"/>
      <c r="F17" s="210"/>
      <c r="G17" s="210"/>
      <c r="H17" s="210"/>
      <c r="I17" s="210"/>
      <c r="J17" s="210"/>
      <c r="K17" s="210"/>
      <c r="L17" s="210"/>
      <c r="M17" s="229"/>
      <c r="N17" s="229"/>
      <c r="O17" s="229"/>
      <c r="P17" s="210"/>
      <c r="Q17" s="229"/>
      <c r="R17" s="229"/>
      <c r="S17" s="210"/>
      <c r="T17" s="210"/>
      <c r="U17" s="210"/>
      <c r="V17" s="229"/>
      <c r="W17" s="229"/>
      <c r="X17" s="229"/>
      <c r="Y17" s="275"/>
      <c r="Z17" s="230"/>
    </row>
    <row r="18" spans="1:26" ht="14" x14ac:dyDescent="0.15">
      <c r="A18" s="200"/>
      <c r="B18" s="210"/>
      <c r="C18" s="210"/>
      <c r="D18" s="210"/>
      <c r="E18" s="210"/>
      <c r="F18" s="210"/>
      <c r="G18" s="210"/>
      <c r="H18" s="210"/>
      <c r="I18" s="210"/>
      <c r="J18" s="210"/>
      <c r="K18" s="210"/>
      <c r="L18" s="210"/>
      <c r="M18" s="229"/>
      <c r="N18" s="229"/>
      <c r="O18" s="229"/>
      <c r="P18" s="210"/>
      <c r="Q18" s="229"/>
      <c r="R18" s="229"/>
      <c r="S18" s="210"/>
      <c r="T18" s="210"/>
      <c r="U18" s="210"/>
      <c r="V18" s="229"/>
      <c r="W18" s="229"/>
      <c r="X18" s="229"/>
      <c r="Y18" s="275"/>
      <c r="Z18" s="230"/>
    </row>
    <row r="19" spans="1:26" ht="14" x14ac:dyDescent="0.15">
      <c r="A19" s="200"/>
      <c r="B19" s="210"/>
      <c r="C19" s="210"/>
      <c r="D19" s="210"/>
      <c r="E19" s="210"/>
      <c r="F19" s="210"/>
      <c r="G19" s="210"/>
      <c r="H19" s="210"/>
      <c r="I19" s="210"/>
      <c r="J19" s="210"/>
      <c r="K19" s="210"/>
      <c r="L19" s="210"/>
      <c r="M19" s="229"/>
      <c r="N19" s="229"/>
      <c r="O19" s="229"/>
      <c r="P19" s="210"/>
      <c r="Q19" s="229"/>
      <c r="R19" s="229"/>
      <c r="S19" s="210"/>
      <c r="T19" s="210"/>
      <c r="U19" s="210"/>
      <c r="V19" s="229"/>
      <c r="W19" s="229"/>
      <c r="X19" s="229"/>
      <c r="Y19" s="275"/>
      <c r="Z19" s="230"/>
    </row>
    <row r="20" spans="1:26" ht="14" x14ac:dyDescent="0.15">
      <c r="A20" s="200"/>
      <c r="B20" s="210"/>
      <c r="C20" s="210"/>
      <c r="D20" s="210"/>
      <c r="E20" s="210"/>
      <c r="F20" s="210"/>
      <c r="G20" s="210"/>
      <c r="H20" s="210"/>
      <c r="I20" s="210"/>
      <c r="J20" s="210"/>
      <c r="K20" s="210"/>
      <c r="L20" s="210"/>
      <c r="M20" s="229"/>
      <c r="N20" s="229"/>
      <c r="O20" s="229"/>
      <c r="P20" s="210"/>
      <c r="Q20" s="229"/>
      <c r="R20" s="229"/>
      <c r="S20" s="210"/>
      <c r="T20" s="210"/>
      <c r="U20" s="210"/>
      <c r="V20" s="229"/>
      <c r="W20" s="229"/>
      <c r="X20" s="229"/>
      <c r="Y20" s="275"/>
      <c r="Z20" s="230"/>
    </row>
    <row r="21" spans="1:26" ht="14" x14ac:dyDescent="0.15">
      <c r="A21" s="200"/>
      <c r="B21" s="210"/>
      <c r="C21" s="210"/>
      <c r="D21" s="210"/>
      <c r="E21" s="210"/>
      <c r="F21" s="210"/>
      <c r="G21" s="210"/>
      <c r="H21" s="210"/>
      <c r="I21" s="210"/>
      <c r="J21" s="210"/>
      <c r="K21" s="210"/>
      <c r="L21" s="210"/>
      <c r="M21" s="229"/>
      <c r="N21" s="229"/>
      <c r="O21" s="229"/>
      <c r="P21" s="210"/>
      <c r="Q21" s="229"/>
      <c r="R21" s="229"/>
      <c r="S21" s="210"/>
      <c r="T21" s="210"/>
      <c r="U21" s="210"/>
      <c r="V21" s="229"/>
      <c r="W21" s="229"/>
      <c r="X21" s="229"/>
      <c r="Y21" s="275"/>
      <c r="Z21" s="230"/>
    </row>
    <row r="22" spans="1:26" ht="14" x14ac:dyDescent="0.15">
      <c r="A22" s="200"/>
      <c r="B22" s="210"/>
      <c r="C22" s="210"/>
      <c r="D22" s="210"/>
      <c r="E22" s="210"/>
      <c r="F22" s="210"/>
      <c r="G22" s="210"/>
      <c r="H22" s="210"/>
      <c r="I22" s="210"/>
      <c r="J22" s="210"/>
      <c r="K22" s="210"/>
      <c r="L22" s="210"/>
      <c r="M22" s="229"/>
      <c r="N22" s="229"/>
      <c r="O22" s="229"/>
      <c r="P22" s="210"/>
      <c r="Q22" s="229"/>
      <c r="R22" s="229"/>
      <c r="S22" s="210"/>
      <c r="T22" s="210"/>
      <c r="U22" s="210"/>
      <c r="V22" s="229"/>
      <c r="W22" s="229"/>
      <c r="X22" s="229"/>
      <c r="Y22" s="275"/>
      <c r="Z22" s="230"/>
    </row>
    <row r="23" spans="1:26" ht="14" x14ac:dyDescent="0.15">
      <c r="A23" s="200"/>
      <c r="B23" s="210"/>
      <c r="C23" s="210"/>
      <c r="D23" s="210"/>
      <c r="E23" s="210"/>
      <c r="F23" s="210"/>
      <c r="G23" s="210"/>
      <c r="H23" s="210"/>
      <c r="I23" s="210"/>
      <c r="J23" s="210"/>
      <c r="K23" s="210"/>
      <c r="L23" s="210"/>
      <c r="M23" s="229"/>
      <c r="N23" s="229"/>
      <c r="O23" s="229"/>
      <c r="P23" s="210"/>
      <c r="Q23" s="229"/>
      <c r="R23" s="229"/>
      <c r="S23" s="210"/>
      <c r="T23" s="210"/>
      <c r="U23" s="210"/>
      <c r="V23" s="229"/>
      <c r="W23" s="229"/>
      <c r="X23" s="229"/>
      <c r="Y23" s="275"/>
      <c r="Z23" s="230"/>
    </row>
    <row r="24" spans="1:26" ht="14" x14ac:dyDescent="0.15">
      <c r="A24" s="200"/>
      <c r="B24" s="210"/>
      <c r="C24" s="210"/>
      <c r="D24" s="210"/>
      <c r="E24" s="210"/>
      <c r="F24" s="210"/>
      <c r="G24" s="210"/>
      <c r="H24" s="210"/>
      <c r="I24" s="210"/>
      <c r="J24" s="210"/>
      <c r="K24" s="210"/>
      <c r="L24" s="210"/>
      <c r="M24" s="229"/>
      <c r="N24" s="229"/>
      <c r="O24" s="229"/>
      <c r="P24" s="210"/>
      <c r="Q24" s="229"/>
      <c r="R24" s="229"/>
      <c r="S24" s="210"/>
      <c r="T24" s="210"/>
      <c r="U24" s="210"/>
      <c r="V24" s="229"/>
      <c r="W24" s="229"/>
      <c r="X24" s="229"/>
      <c r="Y24" s="275"/>
      <c r="Z24" s="230"/>
    </row>
    <row r="25" spans="1:26" ht="14" x14ac:dyDescent="0.15">
      <c r="A25" s="200"/>
      <c r="B25" s="210"/>
      <c r="C25" s="210"/>
      <c r="D25" s="210"/>
      <c r="E25" s="210"/>
      <c r="F25" s="210"/>
      <c r="G25" s="210"/>
      <c r="H25" s="210"/>
      <c r="I25" s="210"/>
      <c r="J25" s="210"/>
      <c r="K25" s="210"/>
      <c r="L25" s="210"/>
      <c r="M25" s="229"/>
      <c r="N25" s="229"/>
      <c r="O25" s="229"/>
      <c r="P25" s="210"/>
      <c r="Q25" s="229"/>
      <c r="R25" s="229"/>
      <c r="S25" s="210"/>
      <c r="T25" s="210"/>
      <c r="U25" s="210"/>
      <c r="V25" s="229"/>
      <c r="W25" s="229"/>
      <c r="X25" s="229"/>
      <c r="Y25" s="275"/>
      <c r="Z25" s="230"/>
    </row>
    <row r="26" spans="1:26" ht="14" x14ac:dyDescent="0.15">
      <c r="A26" s="200"/>
      <c r="B26" s="210"/>
      <c r="C26" s="210"/>
      <c r="D26" s="210"/>
      <c r="E26" s="210"/>
      <c r="F26" s="210"/>
      <c r="G26" s="210"/>
      <c r="H26" s="210"/>
      <c r="I26" s="210"/>
      <c r="J26" s="210"/>
      <c r="K26" s="210"/>
      <c r="L26" s="210"/>
      <c r="M26" s="229"/>
      <c r="N26" s="229"/>
      <c r="O26" s="229"/>
      <c r="P26" s="210"/>
      <c r="Q26" s="229"/>
      <c r="R26" s="229"/>
      <c r="S26" s="210"/>
      <c r="T26" s="210"/>
      <c r="U26" s="210"/>
      <c r="V26" s="229"/>
      <c r="W26" s="229"/>
      <c r="X26" s="229"/>
      <c r="Y26" s="275"/>
      <c r="Z26" s="230"/>
    </row>
    <row r="27" spans="1:26" ht="14" x14ac:dyDescent="0.15">
      <c r="A27" s="200"/>
      <c r="B27" s="210"/>
      <c r="C27" s="210"/>
      <c r="D27" s="210"/>
      <c r="E27" s="210"/>
      <c r="F27" s="210"/>
      <c r="G27" s="210"/>
      <c r="H27" s="210"/>
      <c r="I27" s="210"/>
      <c r="J27" s="210"/>
      <c r="K27" s="210"/>
      <c r="L27" s="210"/>
      <c r="M27" s="229"/>
      <c r="N27" s="229"/>
      <c r="O27" s="229"/>
      <c r="P27" s="210"/>
      <c r="Q27" s="229"/>
      <c r="R27" s="229"/>
      <c r="S27" s="210"/>
      <c r="T27" s="210"/>
      <c r="U27" s="210"/>
      <c r="V27" s="229"/>
      <c r="W27" s="229"/>
      <c r="X27" s="229"/>
      <c r="Y27" s="275"/>
      <c r="Z27" s="230"/>
    </row>
    <row r="28" spans="1:26" ht="14" x14ac:dyDescent="0.15">
      <c r="A28" s="200"/>
      <c r="B28" s="210"/>
      <c r="C28" s="210"/>
      <c r="D28" s="210"/>
      <c r="E28" s="210"/>
      <c r="F28" s="210"/>
      <c r="G28" s="210"/>
      <c r="H28" s="210"/>
      <c r="I28" s="210"/>
      <c r="J28" s="210"/>
      <c r="K28" s="210"/>
      <c r="L28" s="210"/>
      <c r="M28" s="229"/>
      <c r="N28" s="229"/>
      <c r="O28" s="229"/>
      <c r="P28" s="210"/>
      <c r="Q28" s="229"/>
      <c r="R28" s="229"/>
      <c r="S28" s="210"/>
      <c r="T28" s="210"/>
      <c r="U28" s="210"/>
      <c r="V28" s="229"/>
      <c r="W28" s="229"/>
      <c r="X28" s="229"/>
      <c r="Y28" s="275"/>
      <c r="Z28" s="230"/>
    </row>
    <row r="29" spans="1:26" ht="14" x14ac:dyDescent="0.15">
      <c r="A29" s="200"/>
      <c r="B29" s="210"/>
      <c r="C29" s="210"/>
      <c r="D29" s="210"/>
      <c r="E29" s="210"/>
      <c r="F29" s="210"/>
      <c r="G29" s="210"/>
      <c r="H29" s="210"/>
      <c r="I29" s="210"/>
      <c r="J29" s="210"/>
      <c r="K29" s="210"/>
      <c r="L29" s="210"/>
      <c r="M29" s="229"/>
      <c r="N29" s="229"/>
      <c r="O29" s="229"/>
      <c r="P29" s="210"/>
      <c r="Q29" s="229"/>
      <c r="R29" s="229"/>
      <c r="S29" s="210"/>
      <c r="T29" s="210"/>
      <c r="U29" s="210"/>
      <c r="V29" s="229"/>
      <c r="W29" s="229"/>
      <c r="X29" s="229"/>
      <c r="Y29" s="275"/>
      <c r="Z29" s="230"/>
    </row>
    <row r="30" spans="1:26" ht="14" x14ac:dyDescent="0.15">
      <c r="A30" s="200"/>
      <c r="B30" s="210"/>
      <c r="C30" s="210"/>
      <c r="D30" s="210"/>
      <c r="E30" s="210"/>
      <c r="F30" s="210"/>
      <c r="G30" s="210"/>
      <c r="H30" s="210"/>
      <c r="I30" s="210"/>
      <c r="J30" s="210"/>
      <c r="K30" s="210"/>
      <c r="L30" s="210"/>
      <c r="M30" s="229"/>
      <c r="N30" s="229"/>
      <c r="O30" s="229"/>
      <c r="P30" s="210"/>
      <c r="Q30" s="229"/>
      <c r="R30" s="229"/>
      <c r="S30" s="210"/>
      <c r="T30" s="210"/>
      <c r="U30" s="210"/>
      <c r="V30" s="229"/>
      <c r="W30" s="229"/>
      <c r="X30" s="229"/>
      <c r="Y30" s="275"/>
      <c r="Z30" s="230"/>
    </row>
    <row r="31" spans="1:26" ht="14" x14ac:dyDescent="0.15">
      <c r="A31" s="200"/>
      <c r="B31" s="210"/>
      <c r="C31" s="210"/>
      <c r="D31" s="210"/>
      <c r="E31" s="210"/>
      <c r="F31" s="210"/>
      <c r="G31" s="210"/>
      <c r="H31" s="210"/>
      <c r="I31" s="210"/>
      <c r="J31" s="210"/>
      <c r="K31" s="210"/>
      <c r="L31" s="210"/>
      <c r="M31" s="229"/>
      <c r="N31" s="229"/>
      <c r="O31" s="229"/>
      <c r="P31" s="210"/>
      <c r="Q31" s="229"/>
      <c r="R31" s="229"/>
      <c r="S31" s="210"/>
      <c r="T31" s="210"/>
      <c r="U31" s="210"/>
      <c r="V31" s="229"/>
      <c r="W31" s="229"/>
      <c r="X31" s="229"/>
      <c r="Y31" s="275"/>
      <c r="Z31" s="230"/>
    </row>
    <row r="32" spans="1:26" ht="14" x14ac:dyDescent="0.15">
      <c r="A32" s="200"/>
      <c r="B32" s="210"/>
      <c r="C32" s="210"/>
      <c r="D32" s="210"/>
      <c r="E32" s="210"/>
      <c r="F32" s="210"/>
      <c r="G32" s="210"/>
      <c r="H32" s="210"/>
      <c r="I32" s="210"/>
      <c r="J32" s="210"/>
      <c r="K32" s="210"/>
      <c r="L32" s="210"/>
      <c r="M32" s="229"/>
      <c r="N32" s="229"/>
      <c r="O32" s="229"/>
      <c r="P32" s="210"/>
      <c r="Q32" s="229"/>
      <c r="R32" s="229"/>
      <c r="S32" s="210"/>
      <c r="T32" s="210"/>
      <c r="U32" s="210"/>
      <c r="V32" s="229"/>
      <c r="W32" s="229"/>
      <c r="X32" s="229"/>
      <c r="Y32" s="275"/>
      <c r="Z32" s="230"/>
    </row>
    <row r="33" spans="1:26" ht="14" x14ac:dyDescent="0.15">
      <c r="A33" s="200"/>
      <c r="B33" s="210"/>
      <c r="C33" s="210"/>
      <c r="D33" s="210"/>
      <c r="E33" s="210"/>
      <c r="F33" s="210"/>
      <c r="G33" s="210"/>
      <c r="H33" s="210"/>
      <c r="I33" s="210"/>
      <c r="J33" s="210"/>
      <c r="K33" s="210"/>
      <c r="L33" s="210"/>
      <c r="M33" s="229"/>
      <c r="N33" s="229"/>
      <c r="O33" s="229"/>
      <c r="P33" s="210"/>
      <c r="Q33" s="229"/>
      <c r="R33" s="229"/>
      <c r="S33" s="210"/>
      <c r="T33" s="210"/>
      <c r="U33" s="210"/>
      <c r="V33" s="229"/>
      <c r="W33" s="229"/>
      <c r="X33" s="229"/>
      <c r="Y33" s="275"/>
      <c r="Z33" s="230"/>
    </row>
    <row r="34" spans="1:26" ht="14" x14ac:dyDescent="0.15">
      <c r="A34" s="200"/>
      <c r="B34" s="210"/>
      <c r="C34" s="210"/>
      <c r="D34" s="210"/>
      <c r="E34" s="210"/>
      <c r="F34" s="210"/>
      <c r="G34" s="210"/>
      <c r="H34" s="210"/>
      <c r="I34" s="210"/>
      <c r="J34" s="210"/>
      <c r="K34" s="210"/>
      <c r="L34" s="210"/>
      <c r="M34" s="229"/>
      <c r="N34" s="229"/>
      <c r="O34" s="229"/>
      <c r="P34" s="210"/>
      <c r="Q34" s="229"/>
      <c r="R34" s="229"/>
      <c r="S34" s="210"/>
      <c r="T34" s="210"/>
      <c r="U34" s="210"/>
      <c r="V34" s="229"/>
      <c r="W34" s="229"/>
      <c r="X34" s="229"/>
      <c r="Y34" s="275"/>
      <c r="Z34" s="230"/>
    </row>
    <row r="35" spans="1:26" ht="14" x14ac:dyDescent="0.15">
      <c r="A35" s="200"/>
      <c r="B35" s="210"/>
      <c r="C35" s="210"/>
      <c r="D35" s="210"/>
      <c r="E35" s="210"/>
      <c r="F35" s="210"/>
      <c r="G35" s="210"/>
      <c r="H35" s="210"/>
      <c r="I35" s="210"/>
      <c r="J35" s="210"/>
      <c r="K35" s="210"/>
      <c r="L35" s="210"/>
      <c r="M35" s="229"/>
      <c r="N35" s="229"/>
      <c r="O35" s="229"/>
      <c r="P35" s="210"/>
      <c r="Q35" s="229"/>
      <c r="R35" s="229"/>
      <c r="S35" s="210"/>
      <c r="T35" s="210"/>
      <c r="U35" s="210"/>
      <c r="V35" s="229"/>
      <c r="W35" s="229"/>
      <c r="X35" s="229"/>
      <c r="Y35" s="275"/>
      <c r="Z35" s="230"/>
    </row>
    <row r="36" spans="1:26" ht="14" x14ac:dyDescent="0.15">
      <c r="A36" s="200"/>
      <c r="B36" s="210"/>
      <c r="C36" s="210"/>
      <c r="D36" s="210"/>
      <c r="E36" s="210"/>
      <c r="F36" s="210"/>
      <c r="G36" s="210"/>
      <c r="H36" s="210"/>
      <c r="I36" s="210"/>
      <c r="J36" s="210"/>
      <c r="K36" s="210"/>
      <c r="L36" s="210"/>
      <c r="M36" s="229"/>
      <c r="N36" s="229"/>
      <c r="O36" s="229"/>
      <c r="P36" s="210"/>
      <c r="Q36" s="229"/>
      <c r="R36" s="229"/>
      <c r="S36" s="210"/>
      <c r="T36" s="210"/>
      <c r="U36" s="210"/>
      <c r="V36" s="229"/>
      <c r="W36" s="229"/>
      <c r="X36" s="229"/>
      <c r="Y36" s="275"/>
      <c r="Z36" s="230"/>
    </row>
    <row r="37" spans="1:26" ht="14" x14ac:dyDescent="0.15">
      <c r="A37" s="200"/>
      <c r="B37" s="210"/>
      <c r="C37" s="210"/>
      <c r="D37" s="210"/>
      <c r="E37" s="210"/>
      <c r="F37" s="210"/>
      <c r="G37" s="210"/>
      <c r="H37" s="210"/>
      <c r="I37" s="210"/>
      <c r="J37" s="210"/>
      <c r="K37" s="210"/>
      <c r="L37" s="210"/>
      <c r="M37" s="229"/>
      <c r="N37" s="229"/>
      <c r="O37" s="229"/>
      <c r="P37" s="210"/>
      <c r="Q37" s="229"/>
      <c r="R37" s="229"/>
      <c r="S37" s="210"/>
      <c r="T37" s="210"/>
      <c r="U37" s="210"/>
      <c r="V37" s="229"/>
      <c r="W37" s="229"/>
      <c r="X37" s="229"/>
      <c r="Y37" s="275"/>
      <c r="Z37" s="230"/>
    </row>
    <row r="38" spans="1:26" ht="14" x14ac:dyDescent="0.15">
      <c r="A38" s="200"/>
      <c r="B38" s="210"/>
      <c r="C38" s="210"/>
      <c r="D38" s="210"/>
      <c r="E38" s="210"/>
      <c r="F38" s="210"/>
      <c r="G38" s="210"/>
      <c r="H38" s="210"/>
      <c r="I38" s="210"/>
      <c r="J38" s="210"/>
      <c r="K38" s="210"/>
      <c r="L38" s="210"/>
      <c r="M38" s="229"/>
      <c r="N38" s="229"/>
      <c r="O38" s="229"/>
      <c r="P38" s="210"/>
      <c r="Q38" s="229"/>
      <c r="R38" s="229"/>
      <c r="S38" s="210"/>
      <c r="T38" s="210"/>
      <c r="U38" s="210"/>
      <c r="V38" s="229"/>
      <c r="W38" s="229"/>
      <c r="X38" s="229"/>
      <c r="Y38" s="275"/>
      <c r="Z38" s="230"/>
    </row>
    <row r="39" spans="1:26" ht="14" x14ac:dyDescent="0.15">
      <c r="A39" s="200"/>
      <c r="B39" s="210"/>
      <c r="C39" s="210"/>
      <c r="D39" s="210"/>
      <c r="E39" s="210"/>
      <c r="F39" s="210"/>
      <c r="G39" s="210"/>
      <c r="H39" s="210"/>
      <c r="I39" s="210"/>
      <c r="J39" s="210"/>
      <c r="K39" s="210"/>
      <c r="L39" s="210"/>
      <c r="M39" s="229"/>
      <c r="N39" s="229"/>
      <c r="O39" s="229"/>
      <c r="P39" s="210"/>
      <c r="Q39" s="229"/>
      <c r="R39" s="229"/>
      <c r="S39" s="210"/>
      <c r="T39" s="210"/>
      <c r="U39" s="210"/>
      <c r="V39" s="229"/>
      <c r="W39" s="229"/>
      <c r="X39" s="229"/>
      <c r="Y39" s="275"/>
      <c r="Z39" s="230"/>
    </row>
    <row r="40" spans="1:26" ht="14" x14ac:dyDescent="0.15">
      <c r="A40" s="200"/>
      <c r="B40" s="210"/>
      <c r="C40" s="210"/>
      <c r="D40" s="210"/>
      <c r="E40" s="210"/>
      <c r="F40" s="210"/>
      <c r="G40" s="210"/>
      <c r="H40" s="210"/>
      <c r="I40" s="210"/>
      <c r="J40" s="210"/>
      <c r="K40" s="210"/>
      <c r="L40" s="210"/>
      <c r="M40" s="229"/>
      <c r="N40" s="229"/>
      <c r="O40" s="229"/>
      <c r="P40" s="210"/>
      <c r="Q40" s="229"/>
      <c r="R40" s="229"/>
      <c r="S40" s="210"/>
      <c r="T40" s="210"/>
      <c r="U40" s="210"/>
      <c r="V40" s="229"/>
      <c r="W40" s="229"/>
      <c r="X40" s="229"/>
      <c r="Y40" s="275"/>
      <c r="Z40" s="230"/>
    </row>
    <row r="41" spans="1:26" ht="14" x14ac:dyDescent="0.15">
      <c r="A41" s="200"/>
      <c r="B41" s="210"/>
      <c r="C41" s="210"/>
      <c r="D41" s="210"/>
      <c r="E41" s="210"/>
      <c r="F41" s="210"/>
      <c r="G41" s="210"/>
      <c r="H41" s="210"/>
      <c r="I41" s="210"/>
      <c r="J41" s="210"/>
      <c r="K41" s="210"/>
      <c r="L41" s="210"/>
      <c r="M41" s="229"/>
      <c r="N41" s="229"/>
      <c r="O41" s="229"/>
      <c r="P41" s="210"/>
      <c r="Q41" s="229"/>
      <c r="R41" s="229"/>
      <c r="S41" s="210"/>
      <c r="T41" s="210"/>
      <c r="U41" s="210"/>
      <c r="V41" s="229"/>
      <c r="W41" s="229"/>
      <c r="X41" s="229"/>
      <c r="Y41" s="275"/>
      <c r="Z41" s="230"/>
    </row>
    <row r="42" spans="1:26" ht="14" x14ac:dyDescent="0.15">
      <c r="A42" s="200"/>
      <c r="B42" s="210"/>
      <c r="C42" s="210"/>
      <c r="D42" s="210"/>
      <c r="E42" s="210"/>
      <c r="F42" s="210"/>
      <c r="G42" s="210"/>
      <c r="H42" s="210"/>
      <c r="I42" s="210"/>
      <c r="J42" s="210"/>
      <c r="K42" s="210"/>
      <c r="L42" s="210"/>
      <c r="M42" s="229"/>
      <c r="N42" s="229"/>
      <c r="O42" s="229"/>
      <c r="P42" s="210"/>
      <c r="Q42" s="229"/>
      <c r="R42" s="229"/>
      <c r="S42" s="210"/>
      <c r="T42" s="210"/>
      <c r="U42" s="210"/>
      <c r="V42" s="229"/>
      <c r="W42" s="229"/>
      <c r="X42" s="229"/>
      <c r="Y42" s="275"/>
      <c r="Z42" s="230"/>
    </row>
    <row r="43" spans="1:26" ht="14" x14ac:dyDescent="0.15">
      <c r="A43" s="200"/>
      <c r="B43" s="210"/>
      <c r="C43" s="210"/>
      <c r="D43" s="210"/>
      <c r="E43" s="210"/>
      <c r="F43" s="210"/>
      <c r="G43" s="210"/>
      <c r="H43" s="210"/>
      <c r="I43" s="210"/>
      <c r="J43" s="210"/>
      <c r="K43" s="210"/>
      <c r="L43" s="210"/>
      <c r="M43" s="229"/>
      <c r="N43" s="229"/>
      <c r="O43" s="229"/>
      <c r="P43" s="210"/>
      <c r="Q43" s="229"/>
      <c r="R43" s="229"/>
      <c r="S43" s="210"/>
      <c r="T43" s="210"/>
      <c r="U43" s="210"/>
      <c r="V43" s="229"/>
      <c r="W43" s="229"/>
      <c r="X43" s="229"/>
      <c r="Y43" s="275"/>
      <c r="Z43" s="230"/>
    </row>
    <row r="44" spans="1:26" ht="14" x14ac:dyDescent="0.15">
      <c r="A44" s="200"/>
      <c r="B44" s="210"/>
      <c r="C44" s="210"/>
      <c r="D44" s="210"/>
      <c r="E44" s="210"/>
      <c r="F44" s="210"/>
      <c r="G44" s="210"/>
      <c r="H44" s="210"/>
      <c r="I44" s="210"/>
      <c r="J44" s="210"/>
      <c r="K44" s="210"/>
      <c r="L44" s="210"/>
      <c r="M44" s="229"/>
      <c r="N44" s="229"/>
      <c r="O44" s="229"/>
      <c r="P44" s="210"/>
      <c r="Q44" s="229"/>
      <c r="R44" s="229"/>
      <c r="S44" s="210"/>
      <c r="T44" s="210"/>
      <c r="U44" s="210"/>
      <c r="V44" s="229"/>
      <c r="W44" s="229"/>
      <c r="X44" s="229"/>
      <c r="Y44" s="275"/>
      <c r="Z44" s="230"/>
    </row>
    <row r="45" spans="1:26" ht="15" thickBot="1" x14ac:dyDescent="0.2">
      <c r="A45" s="202"/>
      <c r="B45" s="220"/>
      <c r="C45" s="220"/>
      <c r="D45" s="220"/>
      <c r="E45" s="220"/>
      <c r="F45" s="220"/>
      <c r="G45" s="220"/>
      <c r="H45" s="220"/>
      <c r="I45" s="220"/>
      <c r="J45" s="220"/>
      <c r="K45" s="220"/>
      <c r="L45" s="220"/>
      <c r="M45" s="231"/>
      <c r="N45" s="231"/>
      <c r="O45" s="231"/>
      <c r="P45" s="220"/>
      <c r="Q45" s="231"/>
      <c r="R45" s="231"/>
      <c r="S45" s="220"/>
      <c r="T45" s="220"/>
      <c r="U45" s="220"/>
      <c r="V45" s="231"/>
      <c r="W45" s="231"/>
      <c r="X45" s="231"/>
      <c r="Y45" s="276"/>
      <c r="Z45" s="232"/>
    </row>
    <row r="46" spans="1:26" ht="14" x14ac:dyDescent="0.15">
      <c r="A46" s="199"/>
      <c r="B46" s="199"/>
      <c r="C46" s="199"/>
      <c r="D46" s="199"/>
      <c r="E46" s="199"/>
      <c r="F46" s="199"/>
      <c r="G46" s="199"/>
      <c r="H46" s="199"/>
      <c r="I46" s="199"/>
      <c r="J46" s="199"/>
      <c r="K46" s="199"/>
      <c r="L46" s="199"/>
      <c r="P46" s="199"/>
      <c r="S46" s="199"/>
      <c r="T46" s="199"/>
      <c r="U46" s="199"/>
    </row>
    <row r="47" spans="1:26" ht="14" x14ac:dyDescent="0.15">
      <c r="A47" s="199"/>
      <c r="B47" s="199"/>
      <c r="C47" s="199"/>
      <c r="D47" s="199"/>
      <c r="E47" s="199"/>
      <c r="F47" s="199"/>
      <c r="G47" s="199"/>
      <c r="H47" s="199"/>
      <c r="I47" s="199"/>
      <c r="J47" s="199"/>
      <c r="K47" s="199"/>
      <c r="L47" s="199"/>
      <c r="P47" s="199"/>
      <c r="S47" s="199"/>
      <c r="T47" s="199"/>
      <c r="U47" s="199"/>
    </row>
    <row r="48" spans="1:26" ht="14" x14ac:dyDescent="0.15">
      <c r="A48" s="199"/>
      <c r="B48" s="199"/>
      <c r="C48" s="199"/>
      <c r="D48" s="199"/>
      <c r="E48" s="199"/>
      <c r="F48" s="199"/>
      <c r="G48" s="199"/>
      <c r="H48" s="199"/>
      <c r="I48" s="199"/>
      <c r="J48" s="199"/>
      <c r="K48" s="199"/>
      <c r="L48" s="199"/>
      <c r="P48" s="199"/>
      <c r="S48" s="199"/>
      <c r="T48" s="199"/>
      <c r="U48" s="199"/>
    </row>
    <row r="49" spans="1:21" ht="14" x14ac:dyDescent="0.15">
      <c r="A49" s="199"/>
      <c r="B49" s="199"/>
      <c r="C49" s="199"/>
      <c r="D49" s="199"/>
      <c r="E49" s="199"/>
      <c r="F49" s="199"/>
      <c r="G49" s="199"/>
      <c r="H49" s="199"/>
      <c r="I49" s="199"/>
      <c r="J49" s="199"/>
      <c r="K49" s="199"/>
      <c r="L49" s="199"/>
      <c r="P49" s="199"/>
      <c r="S49" s="199"/>
      <c r="T49" s="199"/>
      <c r="U49" s="199"/>
    </row>
    <row r="50" spans="1:21" ht="14" x14ac:dyDescent="0.15">
      <c r="A50" s="199"/>
      <c r="B50" s="199"/>
      <c r="C50" s="199"/>
      <c r="D50" s="199"/>
      <c r="E50" s="199"/>
      <c r="F50" s="199"/>
      <c r="G50" s="199"/>
      <c r="H50" s="199"/>
      <c r="I50" s="199"/>
      <c r="J50" s="199"/>
      <c r="K50" s="199"/>
      <c r="L50" s="199"/>
      <c r="P50" s="199"/>
      <c r="S50" s="199"/>
      <c r="T50" s="199"/>
      <c r="U50" s="199"/>
    </row>
  </sheetData>
  <dataValidations count="5">
    <dataValidation type="list" allowBlank="1" showInputMessage="1" showErrorMessage="1" sqref="Z3:Z45" xr:uid="{2EDECBD8-D4B1-42B8-9FC7-72F7245A616A}">
      <formula1>"CUI Asset, Security Protection Asset, Contractor Risk Managed Asset, Specialized Asset, Out-of-Scope Asset"</formula1>
    </dataValidation>
    <dataValidation type="list" allowBlank="1" showInputMessage="1" showErrorMessage="1" sqref="J3:J45 L3:Q45" xr:uid="{A9B623A9-A688-41DC-9802-FBA671C0CEF5}">
      <formula1>"No, Yes"</formula1>
    </dataValidation>
    <dataValidation type="list" allowBlank="1" showInputMessage="1" showErrorMessage="1" sqref="M3:Q45 D3:D45 X3:X45" xr:uid="{954B482F-F249-483A-9A95-DC7951AB51A2}">
      <formula1>"Yes, No"</formula1>
    </dataValidation>
    <dataValidation type="date" operator="greaterThan" allowBlank="1" showInputMessage="1" showErrorMessage="1" sqref="R3:R45" xr:uid="{114817E5-FB2C-4F49-9B73-B2AD7A3B7225}">
      <formula1>34700</formula1>
    </dataValidation>
    <dataValidation type="list" allowBlank="1" showInputMessage="1" showErrorMessage="1" sqref="V3:V45" xr:uid="{84AEF0D4-9E0D-42AA-938B-561F4105EB3F}">
      <formula1>"Yes/No"</formula1>
    </dataValidation>
  </dataValidations>
  <hyperlinks>
    <hyperlink ref="AA4" r:id="rId1" display="https://www.acq.osd.mil/cmmc/documentation.html" xr:uid="{0E64CA0F-065C-424B-9878-924C6F4CCF8B}"/>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27C7D-9F17-4BF6-BA3A-E886A20A414F}">
  <sheetPr>
    <tabColor theme="8" tint="0.79998168889431442"/>
  </sheetPr>
  <dimension ref="A1:M44"/>
  <sheetViews>
    <sheetView workbookViewId="0">
      <selection activeCell="A3" sqref="A3"/>
    </sheetView>
  </sheetViews>
  <sheetFormatPr baseColWidth="10" defaultColWidth="9" defaultRowHeight="14" x14ac:dyDescent="0.15"/>
  <cols>
    <col min="1" max="1" width="19.19921875" style="199" customWidth="1"/>
    <col min="2" max="2" width="14.59765625" style="199" customWidth="1"/>
    <col min="3" max="3" width="23.796875" style="199" customWidth="1"/>
    <col min="4" max="4" width="12.796875" style="199" customWidth="1"/>
    <col min="5" max="5" width="16.19921875" style="199" customWidth="1"/>
    <col min="6" max="6" width="22.796875" style="199" customWidth="1"/>
    <col min="7" max="8" width="27.3984375" style="199" customWidth="1"/>
    <col min="9" max="9" width="22.796875" customWidth="1"/>
    <col min="10" max="10" width="28.796875" customWidth="1"/>
    <col min="11" max="11" width="22.796875" customWidth="1"/>
  </cols>
  <sheetData>
    <row r="1" spans="1:13" ht="48" customHeight="1" thickBot="1" x14ac:dyDescent="0.25">
      <c r="A1" s="238" t="s">
        <v>1615</v>
      </c>
      <c r="B1" s="314" t="s">
        <v>1723</v>
      </c>
      <c r="C1" s="362" t="s">
        <v>1617</v>
      </c>
      <c r="D1" s="365"/>
      <c r="E1" s="362" t="s">
        <v>1618</v>
      </c>
      <c r="F1" s="365"/>
      <c r="G1" s="309"/>
      <c r="H1" s="309"/>
      <c r="I1" s="309"/>
    </row>
    <row r="2" spans="1:13" ht="30.75" customHeight="1" thickBot="1" x14ac:dyDescent="0.2">
      <c r="A2" s="318" t="s">
        <v>1724</v>
      </c>
      <c r="B2" s="316" t="s">
        <v>1725</v>
      </c>
      <c r="C2" s="235" t="s">
        <v>1726</v>
      </c>
      <c r="D2" s="235" t="s">
        <v>1700</v>
      </c>
      <c r="E2" s="235" t="s">
        <v>1727</v>
      </c>
      <c r="F2" s="236" t="s">
        <v>1728</v>
      </c>
      <c r="G2" s="235" t="s">
        <v>1729</v>
      </c>
      <c r="H2" s="236" t="s">
        <v>1730</v>
      </c>
      <c r="I2" s="236" t="s">
        <v>1731</v>
      </c>
      <c r="J2" s="236" t="s">
        <v>1717</v>
      </c>
      <c r="K2" s="237" t="s">
        <v>1732</v>
      </c>
    </row>
    <row r="3" spans="1:13" ht="15" x14ac:dyDescent="0.15">
      <c r="A3" s="213"/>
      <c r="B3" s="213"/>
      <c r="C3" s="213"/>
      <c r="D3" s="213"/>
      <c r="E3" s="213"/>
      <c r="F3" s="213"/>
      <c r="G3" s="213"/>
      <c r="H3" s="213"/>
      <c r="I3" s="233"/>
      <c r="J3" s="233"/>
      <c r="K3" s="234"/>
      <c r="M3" s="152" t="s">
        <v>1733</v>
      </c>
    </row>
    <row r="4" spans="1:13" ht="15" x14ac:dyDescent="0.15">
      <c r="A4" s="210"/>
      <c r="B4" s="210"/>
      <c r="C4" s="210"/>
      <c r="D4" s="210"/>
      <c r="E4" s="210"/>
      <c r="F4" s="210"/>
      <c r="G4" s="210"/>
      <c r="H4" s="210"/>
      <c r="I4" s="229"/>
      <c r="J4" s="229"/>
      <c r="K4" s="230"/>
      <c r="M4" s="241" t="s">
        <v>1722</v>
      </c>
    </row>
    <row r="5" spans="1:13" x14ac:dyDescent="0.15">
      <c r="A5" s="210"/>
      <c r="B5" s="210"/>
      <c r="C5" s="210"/>
      <c r="D5" s="210"/>
      <c r="E5" s="210"/>
      <c r="F5" s="210"/>
      <c r="G5" s="210"/>
      <c r="H5" s="210"/>
      <c r="I5" s="229"/>
      <c r="J5" s="229"/>
      <c r="K5" s="230"/>
    </row>
    <row r="6" spans="1:13" x14ac:dyDescent="0.15">
      <c r="A6" s="210"/>
      <c r="B6" s="210"/>
      <c r="C6" s="210"/>
      <c r="D6" s="210"/>
      <c r="E6" s="210"/>
      <c r="F6" s="210"/>
      <c r="G6" s="210"/>
      <c r="H6" s="210"/>
      <c r="I6" s="229"/>
      <c r="J6" s="229"/>
      <c r="K6" s="230"/>
    </row>
    <row r="7" spans="1:13" x14ac:dyDescent="0.15">
      <c r="A7" s="210"/>
      <c r="B7" s="210"/>
      <c r="C7" s="210"/>
      <c r="D7" s="210"/>
      <c r="E7" s="210"/>
      <c r="F7" s="210"/>
      <c r="G7" s="210"/>
      <c r="H7" s="210"/>
      <c r="I7" s="229"/>
      <c r="J7" s="229"/>
      <c r="K7" s="230"/>
    </row>
    <row r="8" spans="1:13" x14ac:dyDescent="0.15">
      <c r="A8" s="210"/>
      <c r="B8" s="210"/>
      <c r="C8" s="210"/>
      <c r="D8" s="210"/>
      <c r="E8" s="210"/>
      <c r="F8" s="210"/>
      <c r="G8" s="210"/>
      <c r="H8" s="210"/>
      <c r="I8" s="229"/>
      <c r="J8" s="229"/>
      <c r="K8" s="230"/>
    </row>
    <row r="9" spans="1:13" x14ac:dyDescent="0.15">
      <c r="A9" s="210"/>
      <c r="B9" s="210"/>
      <c r="C9" s="210"/>
      <c r="D9" s="210"/>
      <c r="E9" s="210"/>
      <c r="F9" s="210"/>
      <c r="G9" s="210"/>
      <c r="H9" s="210"/>
      <c r="I9" s="229"/>
      <c r="J9" s="229"/>
      <c r="K9" s="230"/>
    </row>
    <row r="10" spans="1:13" x14ac:dyDescent="0.15">
      <c r="A10" s="210"/>
      <c r="B10" s="210"/>
      <c r="C10" s="210"/>
      <c r="D10" s="210"/>
      <c r="E10" s="210"/>
      <c r="F10" s="210"/>
      <c r="G10" s="210"/>
      <c r="H10" s="210"/>
      <c r="I10" s="229"/>
      <c r="J10" s="229"/>
      <c r="K10" s="230"/>
    </row>
    <row r="11" spans="1:13" x14ac:dyDescent="0.15">
      <c r="A11" s="210"/>
      <c r="B11" s="210"/>
      <c r="C11" s="210"/>
      <c r="D11" s="210"/>
      <c r="E11" s="210"/>
      <c r="F11" s="210"/>
      <c r="G11" s="210"/>
      <c r="H11" s="210"/>
      <c r="I11" s="229"/>
      <c r="J11" s="229"/>
      <c r="K11" s="230"/>
    </row>
    <row r="12" spans="1:13" x14ac:dyDescent="0.15">
      <c r="A12" s="210"/>
      <c r="B12" s="210"/>
      <c r="C12" s="210"/>
      <c r="D12" s="210"/>
      <c r="E12" s="210"/>
      <c r="F12" s="210"/>
      <c r="G12" s="210"/>
      <c r="H12" s="210"/>
      <c r="I12" s="229"/>
      <c r="J12" s="229"/>
      <c r="K12" s="230"/>
    </row>
    <row r="13" spans="1:13" x14ac:dyDescent="0.15">
      <c r="A13" s="210"/>
      <c r="B13" s="210"/>
      <c r="C13" s="210"/>
      <c r="D13" s="210"/>
      <c r="E13" s="210"/>
      <c r="F13" s="210"/>
      <c r="G13" s="210"/>
      <c r="H13" s="210"/>
      <c r="I13" s="229"/>
      <c r="J13" s="229"/>
      <c r="K13" s="230"/>
    </row>
    <row r="14" spans="1:13" x14ac:dyDescent="0.15">
      <c r="A14" s="210"/>
      <c r="B14" s="210"/>
      <c r="C14" s="210"/>
      <c r="D14" s="210"/>
      <c r="E14" s="210"/>
      <c r="F14" s="210"/>
      <c r="G14" s="210"/>
      <c r="H14" s="210"/>
      <c r="I14" s="229"/>
      <c r="J14" s="229"/>
      <c r="K14" s="230"/>
    </row>
    <row r="15" spans="1:13" x14ac:dyDescent="0.15">
      <c r="A15" s="210"/>
      <c r="B15" s="210"/>
      <c r="C15" s="210"/>
      <c r="D15" s="210"/>
      <c r="E15" s="210"/>
      <c r="F15" s="210"/>
      <c r="G15" s="210"/>
      <c r="H15" s="210"/>
      <c r="I15" s="229"/>
      <c r="J15" s="229"/>
      <c r="K15" s="230"/>
    </row>
    <row r="16" spans="1:13" x14ac:dyDescent="0.15">
      <c r="A16" s="210"/>
      <c r="B16" s="210"/>
      <c r="C16" s="210"/>
      <c r="D16" s="210"/>
      <c r="E16" s="210"/>
      <c r="F16" s="210"/>
      <c r="G16" s="210"/>
      <c r="H16" s="210"/>
      <c r="I16" s="229"/>
      <c r="J16" s="229"/>
      <c r="K16" s="230"/>
    </row>
    <row r="17" spans="1:11" x14ac:dyDescent="0.15">
      <c r="A17" s="210"/>
      <c r="B17" s="210"/>
      <c r="C17" s="210"/>
      <c r="D17" s="210"/>
      <c r="E17" s="210"/>
      <c r="F17" s="210"/>
      <c r="G17" s="210"/>
      <c r="H17" s="210"/>
      <c r="I17" s="229"/>
      <c r="J17" s="229"/>
      <c r="K17" s="230"/>
    </row>
    <row r="18" spans="1:11" x14ac:dyDescent="0.15">
      <c r="A18" s="210"/>
      <c r="B18" s="210"/>
      <c r="C18" s="210"/>
      <c r="D18" s="210"/>
      <c r="E18" s="210"/>
      <c r="F18" s="210"/>
      <c r="G18" s="210"/>
      <c r="H18" s="210"/>
      <c r="I18" s="229"/>
      <c r="J18" s="229"/>
      <c r="K18" s="230"/>
    </row>
    <row r="19" spans="1:11" x14ac:dyDescent="0.15">
      <c r="A19" s="210"/>
      <c r="B19" s="210"/>
      <c r="C19" s="210"/>
      <c r="D19" s="210"/>
      <c r="E19" s="210"/>
      <c r="F19" s="210"/>
      <c r="G19" s="210"/>
      <c r="H19" s="210"/>
      <c r="I19" s="229"/>
      <c r="J19" s="229"/>
      <c r="K19" s="230"/>
    </row>
    <row r="20" spans="1:11" x14ac:dyDescent="0.15">
      <c r="A20" s="210"/>
      <c r="B20" s="210"/>
      <c r="C20" s="210"/>
      <c r="D20" s="210"/>
      <c r="E20" s="210"/>
      <c r="F20" s="210"/>
      <c r="G20" s="210"/>
      <c r="H20" s="210"/>
      <c r="I20" s="229"/>
      <c r="J20" s="229"/>
      <c r="K20" s="230"/>
    </row>
    <row r="21" spans="1:11" x14ac:dyDescent="0.15">
      <c r="A21" s="210"/>
      <c r="B21" s="210"/>
      <c r="C21" s="210"/>
      <c r="D21" s="210"/>
      <c r="E21" s="210"/>
      <c r="F21" s="210"/>
      <c r="G21" s="210"/>
      <c r="H21" s="210"/>
      <c r="I21" s="229"/>
      <c r="J21" s="229"/>
      <c r="K21" s="230"/>
    </row>
    <row r="22" spans="1:11" x14ac:dyDescent="0.15">
      <c r="A22" s="210"/>
      <c r="B22" s="210"/>
      <c r="C22" s="210"/>
      <c r="D22" s="210"/>
      <c r="E22" s="210"/>
      <c r="F22" s="210"/>
      <c r="G22" s="210"/>
      <c r="H22" s="210"/>
      <c r="I22" s="229"/>
      <c r="J22" s="229"/>
      <c r="K22" s="230"/>
    </row>
    <row r="23" spans="1:11" x14ac:dyDescent="0.15">
      <c r="A23" s="210"/>
      <c r="B23" s="210"/>
      <c r="C23" s="210"/>
      <c r="D23" s="210"/>
      <c r="E23" s="210"/>
      <c r="F23" s="210"/>
      <c r="G23" s="210"/>
      <c r="H23" s="210"/>
      <c r="I23" s="229"/>
      <c r="J23" s="229"/>
      <c r="K23" s="230"/>
    </row>
    <row r="24" spans="1:11" x14ac:dyDescent="0.15">
      <c r="A24" s="210"/>
      <c r="B24" s="210"/>
      <c r="C24" s="210"/>
      <c r="D24" s="210"/>
      <c r="E24" s="210"/>
      <c r="F24" s="210"/>
      <c r="G24" s="210"/>
      <c r="H24" s="210"/>
      <c r="I24" s="229"/>
      <c r="J24" s="229"/>
      <c r="K24" s="230"/>
    </row>
    <row r="25" spans="1:11" x14ac:dyDescent="0.15">
      <c r="A25" s="210"/>
      <c r="B25" s="210"/>
      <c r="C25" s="210"/>
      <c r="D25" s="210"/>
      <c r="E25" s="210"/>
      <c r="F25" s="210"/>
      <c r="G25" s="210"/>
      <c r="H25" s="210"/>
      <c r="I25" s="229"/>
      <c r="J25" s="229"/>
      <c r="K25" s="230"/>
    </row>
    <row r="26" spans="1:11" x14ac:dyDescent="0.15">
      <c r="A26" s="210"/>
      <c r="B26" s="210"/>
      <c r="C26" s="210"/>
      <c r="D26" s="210"/>
      <c r="E26" s="210"/>
      <c r="F26" s="210"/>
      <c r="G26" s="210"/>
      <c r="H26" s="210"/>
      <c r="I26" s="229"/>
      <c r="J26" s="229"/>
      <c r="K26" s="230"/>
    </row>
    <row r="27" spans="1:11" x14ac:dyDescent="0.15">
      <c r="A27" s="210"/>
      <c r="B27" s="210"/>
      <c r="C27" s="210"/>
      <c r="D27" s="210"/>
      <c r="E27" s="210"/>
      <c r="F27" s="210"/>
      <c r="G27" s="210"/>
      <c r="H27" s="210"/>
      <c r="I27" s="229"/>
      <c r="J27" s="229"/>
      <c r="K27" s="230"/>
    </row>
    <row r="28" spans="1:11" x14ac:dyDescent="0.15">
      <c r="A28" s="210"/>
      <c r="B28" s="210"/>
      <c r="C28" s="210"/>
      <c r="D28" s="210"/>
      <c r="E28" s="210"/>
      <c r="F28" s="210"/>
      <c r="G28" s="210"/>
      <c r="H28" s="210"/>
      <c r="I28" s="229"/>
      <c r="J28" s="229"/>
      <c r="K28" s="230"/>
    </row>
    <row r="29" spans="1:11" x14ac:dyDescent="0.15">
      <c r="A29" s="210"/>
      <c r="B29" s="210"/>
      <c r="C29" s="210"/>
      <c r="D29" s="210"/>
      <c r="E29" s="210"/>
      <c r="F29" s="210"/>
      <c r="G29" s="210"/>
      <c r="H29" s="210"/>
      <c r="I29" s="229"/>
      <c r="J29" s="229"/>
      <c r="K29" s="230"/>
    </row>
    <row r="30" spans="1:11" x14ac:dyDescent="0.15">
      <c r="A30" s="210"/>
      <c r="B30" s="210"/>
      <c r="C30" s="210"/>
      <c r="D30" s="210"/>
      <c r="E30" s="210"/>
      <c r="F30" s="210"/>
      <c r="G30" s="210"/>
      <c r="H30" s="210"/>
      <c r="I30" s="229"/>
      <c r="J30" s="229"/>
      <c r="K30" s="230"/>
    </row>
    <row r="31" spans="1:11" x14ac:dyDescent="0.15">
      <c r="A31" s="210"/>
      <c r="B31" s="210"/>
      <c r="C31" s="210"/>
      <c r="D31" s="210"/>
      <c r="E31" s="210"/>
      <c r="F31" s="210"/>
      <c r="G31" s="210"/>
      <c r="H31" s="210"/>
      <c r="I31" s="229"/>
      <c r="J31" s="229"/>
      <c r="K31" s="230"/>
    </row>
    <row r="32" spans="1:11" x14ac:dyDescent="0.15">
      <c r="A32" s="210"/>
      <c r="B32" s="210"/>
      <c r="C32" s="210"/>
      <c r="D32" s="210"/>
      <c r="E32" s="210"/>
      <c r="F32" s="210"/>
      <c r="G32" s="210"/>
      <c r="H32" s="210"/>
      <c r="I32" s="229"/>
      <c r="J32" s="229"/>
      <c r="K32" s="230"/>
    </row>
    <row r="33" spans="1:11" x14ac:dyDescent="0.15">
      <c r="A33" s="210"/>
      <c r="B33" s="210"/>
      <c r="C33" s="210"/>
      <c r="D33" s="210"/>
      <c r="E33" s="210"/>
      <c r="F33" s="210"/>
      <c r="G33" s="210"/>
      <c r="H33" s="210"/>
      <c r="I33" s="229"/>
      <c r="J33" s="229"/>
      <c r="K33" s="230"/>
    </row>
    <row r="34" spans="1:11" x14ac:dyDescent="0.15">
      <c r="A34" s="210"/>
      <c r="B34" s="210"/>
      <c r="C34" s="210"/>
      <c r="D34" s="210"/>
      <c r="E34" s="210"/>
      <c r="F34" s="210"/>
      <c r="G34" s="210"/>
      <c r="H34" s="210"/>
      <c r="I34" s="229"/>
      <c r="J34" s="229"/>
      <c r="K34" s="230"/>
    </row>
    <row r="35" spans="1:11" x14ac:dyDescent="0.15">
      <c r="A35" s="210"/>
      <c r="B35" s="210"/>
      <c r="C35" s="210"/>
      <c r="D35" s="210"/>
      <c r="E35" s="210"/>
      <c r="F35" s="210"/>
      <c r="G35" s="210"/>
      <c r="H35" s="210"/>
      <c r="I35" s="229"/>
      <c r="J35" s="229"/>
      <c r="K35" s="230"/>
    </row>
    <row r="36" spans="1:11" x14ac:dyDescent="0.15">
      <c r="A36" s="210"/>
      <c r="B36" s="210"/>
      <c r="C36" s="210"/>
      <c r="D36" s="210"/>
      <c r="E36" s="210"/>
      <c r="F36" s="210"/>
      <c r="G36" s="210"/>
      <c r="H36" s="210"/>
      <c r="I36" s="229"/>
      <c r="J36" s="229"/>
      <c r="K36" s="230"/>
    </row>
    <row r="37" spans="1:11" x14ac:dyDescent="0.15">
      <c r="A37" s="210"/>
      <c r="B37" s="210"/>
      <c r="C37" s="210"/>
      <c r="D37" s="210"/>
      <c r="E37" s="210"/>
      <c r="F37" s="210"/>
      <c r="G37" s="210"/>
      <c r="H37" s="210"/>
      <c r="I37" s="229"/>
      <c r="J37" s="229"/>
      <c r="K37" s="230"/>
    </row>
    <row r="38" spans="1:11" x14ac:dyDescent="0.15">
      <c r="A38" s="210"/>
      <c r="B38" s="210"/>
      <c r="C38" s="210"/>
      <c r="D38" s="210"/>
      <c r="E38" s="210"/>
      <c r="F38" s="210"/>
      <c r="G38" s="210"/>
      <c r="H38" s="210"/>
      <c r="I38" s="229"/>
      <c r="J38" s="229"/>
      <c r="K38" s="230"/>
    </row>
    <row r="39" spans="1:11" x14ac:dyDescent="0.15">
      <c r="A39" s="210"/>
      <c r="B39" s="210"/>
      <c r="C39" s="210"/>
      <c r="D39" s="210"/>
      <c r="E39" s="210"/>
      <c r="F39" s="210"/>
      <c r="G39" s="210"/>
      <c r="H39" s="210"/>
      <c r="I39" s="229"/>
      <c r="J39" s="229"/>
      <c r="K39" s="230"/>
    </row>
    <row r="40" spans="1:11" x14ac:dyDescent="0.15">
      <c r="A40" s="210"/>
      <c r="B40" s="210"/>
      <c r="C40" s="210"/>
      <c r="D40" s="210"/>
      <c r="E40" s="210"/>
      <c r="F40" s="210"/>
      <c r="G40" s="210"/>
      <c r="H40" s="210"/>
      <c r="I40" s="229"/>
      <c r="J40" s="229"/>
      <c r="K40" s="230"/>
    </row>
    <row r="41" spans="1:11" x14ac:dyDescent="0.15">
      <c r="A41" s="210"/>
      <c r="B41" s="210"/>
      <c r="C41" s="210"/>
      <c r="D41" s="210"/>
      <c r="E41" s="210"/>
      <c r="F41" s="210"/>
      <c r="G41" s="210"/>
      <c r="H41" s="210"/>
      <c r="I41" s="229"/>
      <c r="J41" s="229"/>
      <c r="K41" s="230"/>
    </row>
    <row r="42" spans="1:11" x14ac:dyDescent="0.15">
      <c r="A42" s="210"/>
      <c r="B42" s="210"/>
      <c r="C42" s="210"/>
      <c r="D42" s="210"/>
      <c r="E42" s="210"/>
      <c r="F42" s="210"/>
      <c r="G42" s="210"/>
      <c r="H42" s="210"/>
      <c r="I42" s="229"/>
      <c r="J42" s="229"/>
      <c r="K42" s="230"/>
    </row>
    <row r="43" spans="1:11" x14ac:dyDescent="0.15">
      <c r="A43" s="210"/>
      <c r="B43" s="210"/>
      <c r="C43" s="210"/>
      <c r="D43" s="210"/>
      <c r="E43" s="210"/>
      <c r="F43" s="210"/>
      <c r="G43" s="210"/>
      <c r="H43" s="210"/>
      <c r="I43" s="229"/>
      <c r="J43" s="229"/>
      <c r="K43" s="230"/>
    </row>
    <row r="44" spans="1:11" x14ac:dyDescent="0.15">
      <c r="A44" s="210"/>
      <c r="B44" s="210"/>
      <c r="C44" s="210"/>
      <c r="D44" s="210"/>
      <c r="E44" s="210"/>
      <c r="F44" s="210"/>
      <c r="G44" s="210"/>
      <c r="H44" s="210"/>
      <c r="I44" s="229"/>
      <c r="J44" s="229"/>
      <c r="K44" s="230"/>
    </row>
  </sheetData>
  <dataValidations count="2">
    <dataValidation type="list" allowBlank="1" showInputMessage="1" showErrorMessage="1" sqref="K3:K44" xr:uid="{1540E447-6078-4D9D-9A6A-5DE2AE641975}">
      <formula1>"CUI Asset, Security Protection Asset, Contractor Risk Managed Asset, Specialized Asset, Out-of-Scope Asset"</formula1>
    </dataValidation>
    <dataValidation type="list" allowBlank="1" showInputMessage="1" showErrorMessage="1" sqref="H3:H44" xr:uid="{8EF1E530-39A5-450A-A4E4-89E30918A896}">
      <formula1>"Yes, No"</formula1>
    </dataValidation>
  </dataValidations>
  <hyperlinks>
    <hyperlink ref="M4" r:id="rId1" display="https://www.acq.osd.mil/cmmc/documentation.html" xr:uid="{085DC142-BEC2-4008-81CA-00D7FA455D08}"/>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32990-20D5-48B7-ACDA-50C757F95E8E}">
  <sheetPr>
    <tabColor theme="8" tint="0.79998168889431442"/>
  </sheetPr>
  <dimension ref="A1:L44"/>
  <sheetViews>
    <sheetView workbookViewId="0">
      <selection activeCell="A3" sqref="A3"/>
    </sheetView>
  </sheetViews>
  <sheetFormatPr baseColWidth="10" defaultColWidth="9" defaultRowHeight="13" x14ac:dyDescent="0.15"/>
  <cols>
    <col min="1" max="1" width="20.59765625" customWidth="1"/>
    <col min="2" max="2" width="16.19921875" customWidth="1"/>
    <col min="3" max="3" width="26.3984375" customWidth="1"/>
    <col min="4" max="4" width="26.19921875" customWidth="1"/>
    <col min="5" max="5" width="16.19921875" customWidth="1"/>
    <col min="6" max="7" width="26.19921875" customWidth="1"/>
    <col min="8" max="8" width="21.796875" customWidth="1"/>
    <col min="9" max="9" width="29.796875" customWidth="1"/>
    <col min="10" max="10" width="25.796875" customWidth="1"/>
  </cols>
  <sheetData>
    <row r="1" spans="1:12" ht="49.5" customHeight="1" thickBot="1" x14ac:dyDescent="0.25">
      <c r="A1" s="282" t="s">
        <v>1615</v>
      </c>
      <c r="B1" s="314" t="s">
        <v>1734</v>
      </c>
      <c r="C1" s="362" t="s">
        <v>1617</v>
      </c>
      <c r="D1" s="365"/>
      <c r="E1" s="362" t="s">
        <v>1618</v>
      </c>
      <c r="F1" s="365"/>
      <c r="G1" s="313"/>
      <c r="H1" s="313"/>
      <c r="I1" s="313"/>
    </row>
    <row r="2" spans="1:12" ht="61" thickBot="1" x14ac:dyDescent="0.2">
      <c r="A2" s="319" t="s">
        <v>1724</v>
      </c>
      <c r="B2" s="317" t="s">
        <v>1735</v>
      </c>
      <c r="C2" s="236" t="s">
        <v>1736</v>
      </c>
      <c r="D2" s="236" t="s">
        <v>1737</v>
      </c>
      <c r="E2" s="236" t="s">
        <v>1738</v>
      </c>
      <c r="F2" s="236" t="s">
        <v>1729</v>
      </c>
      <c r="G2" s="236" t="s">
        <v>1739</v>
      </c>
      <c r="H2" s="236" t="s">
        <v>1731</v>
      </c>
      <c r="I2" s="236" t="s">
        <v>1717</v>
      </c>
      <c r="J2" s="237" t="s">
        <v>1732</v>
      </c>
    </row>
    <row r="3" spans="1:12" ht="14" x14ac:dyDescent="0.15">
      <c r="A3" s="213"/>
      <c r="B3" s="213"/>
      <c r="C3" s="213"/>
      <c r="D3" s="213"/>
      <c r="E3" s="213"/>
      <c r="F3" s="213"/>
      <c r="G3" s="213"/>
      <c r="H3" s="233"/>
      <c r="I3" s="233"/>
      <c r="J3" s="234"/>
      <c r="L3" s="242"/>
    </row>
    <row r="4" spans="1:12" ht="15" x14ac:dyDescent="0.15">
      <c r="A4" s="210"/>
      <c r="B4" s="210"/>
      <c r="C4" s="210"/>
      <c r="D4" s="210"/>
      <c r="E4" s="210"/>
      <c r="F4" s="210"/>
      <c r="G4" s="210"/>
      <c r="H4" s="229"/>
      <c r="I4" s="229"/>
      <c r="J4" s="230"/>
      <c r="L4" s="152" t="s">
        <v>1733</v>
      </c>
    </row>
    <row r="5" spans="1:12" ht="15" x14ac:dyDescent="0.15">
      <c r="A5" s="210"/>
      <c r="B5" s="210"/>
      <c r="C5" s="210"/>
      <c r="D5" s="210"/>
      <c r="E5" s="210"/>
      <c r="F5" s="210"/>
      <c r="G5" s="210"/>
      <c r="H5" s="229"/>
      <c r="I5" s="229"/>
      <c r="J5" s="230"/>
      <c r="L5" s="241" t="s">
        <v>1722</v>
      </c>
    </row>
    <row r="6" spans="1:12" ht="14" x14ac:dyDescent="0.15">
      <c r="A6" s="210"/>
      <c r="B6" s="210"/>
      <c r="C6" s="210"/>
      <c r="D6" s="210"/>
      <c r="E6" s="210"/>
      <c r="F6" s="210"/>
      <c r="G6" s="210"/>
      <c r="H6" s="229"/>
      <c r="I6" s="229"/>
      <c r="J6" s="230"/>
    </row>
    <row r="7" spans="1:12" ht="14" x14ac:dyDescent="0.15">
      <c r="A7" s="210"/>
      <c r="B7" s="210"/>
      <c r="C7" s="210"/>
      <c r="D7" s="210"/>
      <c r="E7" s="210"/>
      <c r="F7" s="210"/>
      <c r="G7" s="210"/>
      <c r="H7" s="229"/>
      <c r="I7" s="229"/>
      <c r="J7" s="230"/>
    </row>
    <row r="8" spans="1:12" ht="14" x14ac:dyDescent="0.15">
      <c r="A8" s="210"/>
      <c r="B8" s="210"/>
      <c r="C8" s="210"/>
      <c r="D8" s="210"/>
      <c r="E8" s="210"/>
      <c r="F8" s="210"/>
      <c r="G8" s="210"/>
      <c r="H8" s="229"/>
      <c r="I8" s="229"/>
      <c r="J8" s="230"/>
    </row>
    <row r="9" spans="1:12" ht="14" x14ac:dyDescent="0.15">
      <c r="A9" s="210"/>
      <c r="B9" s="210"/>
      <c r="C9" s="210"/>
      <c r="D9" s="210"/>
      <c r="E9" s="210"/>
      <c r="F9" s="210"/>
      <c r="G9" s="210"/>
      <c r="H9" s="229"/>
      <c r="I9" s="229"/>
      <c r="J9" s="230"/>
    </row>
    <row r="10" spans="1:12" ht="14" x14ac:dyDescent="0.15">
      <c r="A10" s="210"/>
      <c r="B10" s="210"/>
      <c r="C10" s="210"/>
      <c r="D10" s="210"/>
      <c r="E10" s="210"/>
      <c r="F10" s="210"/>
      <c r="G10" s="210"/>
      <c r="H10" s="229"/>
      <c r="I10" s="229"/>
      <c r="J10" s="230"/>
    </row>
    <row r="11" spans="1:12" ht="14" x14ac:dyDescent="0.15">
      <c r="A11" s="210"/>
      <c r="B11" s="210"/>
      <c r="C11" s="210"/>
      <c r="D11" s="210"/>
      <c r="E11" s="210"/>
      <c r="F11" s="210"/>
      <c r="G11" s="210"/>
      <c r="H11" s="229"/>
      <c r="I11" s="229"/>
      <c r="J11" s="230"/>
    </row>
    <row r="12" spans="1:12" ht="14" x14ac:dyDescent="0.15">
      <c r="A12" s="210"/>
      <c r="B12" s="210"/>
      <c r="C12" s="210"/>
      <c r="D12" s="210"/>
      <c r="E12" s="210"/>
      <c r="F12" s="210"/>
      <c r="G12" s="210"/>
      <c r="H12" s="229"/>
      <c r="I12" s="229"/>
      <c r="J12" s="230"/>
    </row>
    <row r="13" spans="1:12" ht="14" x14ac:dyDescent="0.15">
      <c r="A13" s="210"/>
      <c r="B13" s="210"/>
      <c r="C13" s="210"/>
      <c r="D13" s="210"/>
      <c r="E13" s="210"/>
      <c r="F13" s="210"/>
      <c r="G13" s="210"/>
      <c r="H13" s="229"/>
      <c r="I13" s="229"/>
      <c r="J13" s="230"/>
    </row>
    <row r="14" spans="1:12" ht="14" x14ac:dyDescent="0.15">
      <c r="A14" s="210"/>
      <c r="B14" s="210"/>
      <c r="C14" s="210"/>
      <c r="D14" s="210"/>
      <c r="E14" s="210"/>
      <c r="F14" s="210"/>
      <c r="G14" s="210"/>
      <c r="H14" s="229"/>
      <c r="I14" s="229"/>
      <c r="J14" s="230"/>
    </row>
    <row r="15" spans="1:12" ht="14" x14ac:dyDescent="0.15">
      <c r="A15" s="210"/>
      <c r="B15" s="210"/>
      <c r="C15" s="210"/>
      <c r="D15" s="210"/>
      <c r="E15" s="210"/>
      <c r="F15" s="210"/>
      <c r="G15" s="210"/>
      <c r="H15" s="229"/>
      <c r="I15" s="229"/>
      <c r="J15" s="230"/>
    </row>
    <row r="16" spans="1:12" ht="14" x14ac:dyDescent="0.15">
      <c r="A16" s="210"/>
      <c r="B16" s="210"/>
      <c r="C16" s="210"/>
      <c r="D16" s="210"/>
      <c r="E16" s="210"/>
      <c r="F16" s="210"/>
      <c r="G16" s="210"/>
      <c r="H16" s="229"/>
      <c r="I16" s="229"/>
      <c r="J16" s="230"/>
    </row>
    <row r="17" spans="1:10" ht="14" x14ac:dyDescent="0.15">
      <c r="A17" s="210"/>
      <c r="B17" s="210"/>
      <c r="C17" s="210"/>
      <c r="D17" s="210"/>
      <c r="E17" s="210"/>
      <c r="F17" s="210"/>
      <c r="G17" s="210"/>
      <c r="H17" s="229"/>
      <c r="I17" s="229"/>
      <c r="J17" s="230"/>
    </row>
    <row r="18" spans="1:10" ht="14" x14ac:dyDescent="0.15">
      <c r="A18" s="210"/>
      <c r="B18" s="210"/>
      <c r="C18" s="210"/>
      <c r="D18" s="210"/>
      <c r="E18" s="210"/>
      <c r="F18" s="210"/>
      <c r="G18" s="210"/>
      <c r="H18" s="229"/>
      <c r="I18" s="229"/>
      <c r="J18" s="230"/>
    </row>
    <row r="19" spans="1:10" ht="14" x14ac:dyDescent="0.15">
      <c r="A19" s="210"/>
      <c r="B19" s="210"/>
      <c r="C19" s="210"/>
      <c r="D19" s="210"/>
      <c r="E19" s="210"/>
      <c r="F19" s="210"/>
      <c r="G19" s="210"/>
      <c r="H19" s="229"/>
      <c r="I19" s="229"/>
      <c r="J19" s="230"/>
    </row>
    <row r="20" spans="1:10" ht="14" x14ac:dyDescent="0.15">
      <c r="A20" s="210"/>
      <c r="B20" s="210"/>
      <c r="C20" s="210"/>
      <c r="D20" s="210"/>
      <c r="E20" s="210"/>
      <c r="F20" s="210"/>
      <c r="G20" s="210"/>
      <c r="H20" s="229"/>
      <c r="I20" s="229"/>
      <c r="J20" s="230"/>
    </row>
    <row r="21" spans="1:10" ht="14" x14ac:dyDescent="0.15">
      <c r="A21" s="210"/>
      <c r="B21" s="210"/>
      <c r="C21" s="210"/>
      <c r="D21" s="210"/>
      <c r="E21" s="210"/>
      <c r="F21" s="210"/>
      <c r="G21" s="210"/>
      <c r="H21" s="229"/>
      <c r="I21" s="229"/>
      <c r="J21" s="230"/>
    </row>
    <row r="22" spans="1:10" ht="14" x14ac:dyDescent="0.15">
      <c r="A22" s="210"/>
      <c r="B22" s="210"/>
      <c r="C22" s="210"/>
      <c r="D22" s="210"/>
      <c r="E22" s="210"/>
      <c r="F22" s="210"/>
      <c r="G22" s="210"/>
      <c r="H22" s="229"/>
      <c r="I22" s="229"/>
      <c r="J22" s="230"/>
    </row>
    <row r="23" spans="1:10" ht="14" x14ac:dyDescent="0.15">
      <c r="A23" s="210"/>
      <c r="B23" s="210"/>
      <c r="C23" s="210"/>
      <c r="D23" s="210"/>
      <c r="E23" s="210"/>
      <c r="F23" s="210"/>
      <c r="G23" s="210"/>
      <c r="H23" s="229"/>
      <c r="I23" s="229"/>
      <c r="J23" s="230"/>
    </row>
    <row r="24" spans="1:10" ht="14" x14ac:dyDescent="0.15">
      <c r="A24" s="210"/>
      <c r="B24" s="210"/>
      <c r="C24" s="210"/>
      <c r="D24" s="210"/>
      <c r="E24" s="210"/>
      <c r="F24" s="210"/>
      <c r="G24" s="210"/>
      <c r="H24" s="229"/>
      <c r="I24" s="229"/>
      <c r="J24" s="230"/>
    </row>
    <row r="25" spans="1:10" ht="14" x14ac:dyDescent="0.15">
      <c r="A25" s="210"/>
      <c r="B25" s="210"/>
      <c r="C25" s="210"/>
      <c r="D25" s="210"/>
      <c r="E25" s="210"/>
      <c r="F25" s="210"/>
      <c r="G25" s="210"/>
      <c r="H25" s="229"/>
      <c r="I25" s="229"/>
      <c r="J25" s="230"/>
    </row>
    <row r="26" spans="1:10" ht="14" x14ac:dyDescent="0.15">
      <c r="A26" s="210"/>
      <c r="B26" s="210"/>
      <c r="C26" s="210"/>
      <c r="D26" s="210"/>
      <c r="E26" s="210"/>
      <c r="F26" s="210"/>
      <c r="G26" s="210"/>
      <c r="H26" s="229"/>
      <c r="I26" s="229"/>
      <c r="J26" s="230"/>
    </row>
    <row r="27" spans="1:10" ht="14" x14ac:dyDescent="0.15">
      <c r="A27" s="210"/>
      <c r="B27" s="210"/>
      <c r="C27" s="210"/>
      <c r="D27" s="210"/>
      <c r="E27" s="210"/>
      <c r="F27" s="210"/>
      <c r="G27" s="210"/>
      <c r="H27" s="229"/>
      <c r="I27" s="229"/>
      <c r="J27" s="230"/>
    </row>
    <row r="28" spans="1:10" ht="14" x14ac:dyDescent="0.15">
      <c r="A28" s="210"/>
      <c r="B28" s="210"/>
      <c r="C28" s="210"/>
      <c r="D28" s="210"/>
      <c r="E28" s="210"/>
      <c r="F28" s="210"/>
      <c r="G28" s="210"/>
      <c r="H28" s="229"/>
      <c r="I28" s="229"/>
      <c r="J28" s="230"/>
    </row>
    <row r="29" spans="1:10" ht="14" x14ac:dyDescent="0.15">
      <c r="A29" s="210"/>
      <c r="B29" s="210"/>
      <c r="C29" s="210"/>
      <c r="D29" s="210"/>
      <c r="E29" s="210"/>
      <c r="F29" s="210"/>
      <c r="G29" s="210"/>
      <c r="H29" s="229"/>
      <c r="I29" s="229"/>
      <c r="J29" s="230"/>
    </row>
    <row r="30" spans="1:10" ht="14" x14ac:dyDescent="0.15">
      <c r="A30" s="210"/>
      <c r="B30" s="210"/>
      <c r="C30" s="210"/>
      <c r="D30" s="210"/>
      <c r="E30" s="210"/>
      <c r="F30" s="210"/>
      <c r="G30" s="210"/>
      <c r="H30" s="229"/>
      <c r="I30" s="229"/>
      <c r="J30" s="230"/>
    </row>
    <row r="31" spans="1:10" ht="14" x14ac:dyDescent="0.15">
      <c r="A31" s="210"/>
      <c r="B31" s="210"/>
      <c r="C31" s="210"/>
      <c r="D31" s="210"/>
      <c r="E31" s="210"/>
      <c r="F31" s="210"/>
      <c r="G31" s="210"/>
      <c r="H31" s="229"/>
      <c r="I31" s="229"/>
      <c r="J31" s="230"/>
    </row>
    <row r="32" spans="1:10" ht="14" x14ac:dyDescent="0.15">
      <c r="A32" s="210"/>
      <c r="B32" s="210"/>
      <c r="C32" s="210"/>
      <c r="D32" s="210"/>
      <c r="E32" s="210"/>
      <c r="F32" s="210"/>
      <c r="G32" s="210"/>
      <c r="H32" s="229"/>
      <c r="I32" s="229"/>
      <c r="J32" s="230"/>
    </row>
    <row r="33" spans="1:10" ht="14" x14ac:dyDescent="0.15">
      <c r="A33" s="210"/>
      <c r="B33" s="210"/>
      <c r="C33" s="210"/>
      <c r="D33" s="210"/>
      <c r="E33" s="210"/>
      <c r="F33" s="210"/>
      <c r="G33" s="210"/>
      <c r="H33" s="229"/>
      <c r="I33" s="229"/>
      <c r="J33" s="230"/>
    </row>
    <row r="34" spans="1:10" ht="14" x14ac:dyDescent="0.15">
      <c r="A34" s="210"/>
      <c r="B34" s="210"/>
      <c r="C34" s="210"/>
      <c r="D34" s="210"/>
      <c r="E34" s="210"/>
      <c r="F34" s="210"/>
      <c r="G34" s="210"/>
      <c r="H34" s="229"/>
      <c r="I34" s="229"/>
      <c r="J34" s="230"/>
    </row>
    <row r="35" spans="1:10" ht="14" x14ac:dyDescent="0.15">
      <c r="A35" s="210"/>
      <c r="B35" s="210"/>
      <c r="C35" s="210"/>
      <c r="D35" s="210"/>
      <c r="E35" s="210"/>
      <c r="F35" s="210"/>
      <c r="G35" s="210"/>
      <c r="H35" s="229"/>
      <c r="I35" s="229"/>
      <c r="J35" s="230"/>
    </row>
    <row r="36" spans="1:10" ht="14" x14ac:dyDescent="0.15">
      <c r="A36" s="210"/>
      <c r="B36" s="210"/>
      <c r="C36" s="210"/>
      <c r="D36" s="210"/>
      <c r="E36" s="210"/>
      <c r="F36" s="210"/>
      <c r="G36" s="210"/>
      <c r="H36" s="229"/>
      <c r="I36" s="229"/>
      <c r="J36" s="230"/>
    </row>
    <row r="37" spans="1:10" ht="14" x14ac:dyDescent="0.15">
      <c r="A37" s="210"/>
      <c r="B37" s="210"/>
      <c r="C37" s="210"/>
      <c r="D37" s="210"/>
      <c r="E37" s="210"/>
      <c r="F37" s="210"/>
      <c r="G37" s="210"/>
      <c r="H37" s="229"/>
      <c r="I37" s="229"/>
      <c r="J37" s="230"/>
    </row>
    <row r="38" spans="1:10" ht="14" x14ac:dyDescent="0.15">
      <c r="A38" s="210"/>
      <c r="B38" s="210"/>
      <c r="C38" s="210"/>
      <c r="D38" s="210"/>
      <c r="E38" s="210"/>
      <c r="F38" s="210"/>
      <c r="G38" s="210"/>
      <c r="H38" s="229"/>
      <c r="I38" s="229"/>
      <c r="J38" s="230"/>
    </row>
    <row r="39" spans="1:10" ht="14" x14ac:dyDescent="0.15">
      <c r="A39" s="210"/>
      <c r="B39" s="210"/>
      <c r="C39" s="210"/>
      <c r="D39" s="210"/>
      <c r="E39" s="210"/>
      <c r="F39" s="210"/>
      <c r="G39" s="210"/>
      <c r="H39" s="229"/>
      <c r="I39" s="229"/>
      <c r="J39" s="230"/>
    </row>
    <row r="40" spans="1:10" ht="14" x14ac:dyDescent="0.15">
      <c r="A40" s="210"/>
      <c r="B40" s="210"/>
      <c r="C40" s="210"/>
      <c r="D40" s="210"/>
      <c r="E40" s="210"/>
      <c r="F40" s="210"/>
      <c r="G40" s="210"/>
      <c r="H40" s="229"/>
      <c r="I40" s="229"/>
      <c r="J40" s="230"/>
    </row>
    <row r="41" spans="1:10" ht="14" x14ac:dyDescent="0.15">
      <c r="A41" s="210"/>
      <c r="B41" s="210"/>
      <c r="C41" s="210"/>
      <c r="D41" s="210"/>
      <c r="E41" s="210"/>
      <c r="F41" s="210"/>
      <c r="G41" s="210"/>
      <c r="H41" s="229"/>
      <c r="I41" s="229"/>
      <c r="J41" s="230"/>
    </row>
    <row r="42" spans="1:10" ht="14" x14ac:dyDescent="0.15">
      <c r="A42" s="210"/>
      <c r="B42" s="210"/>
      <c r="C42" s="210"/>
      <c r="D42" s="210"/>
      <c r="E42" s="210"/>
      <c r="F42" s="210"/>
      <c r="G42" s="210"/>
      <c r="H42" s="229"/>
      <c r="I42" s="229"/>
      <c r="J42" s="230"/>
    </row>
    <row r="43" spans="1:10" ht="14" x14ac:dyDescent="0.15">
      <c r="A43" s="210"/>
      <c r="B43" s="210"/>
      <c r="C43" s="210"/>
      <c r="D43" s="210"/>
      <c r="E43" s="210"/>
      <c r="F43" s="210"/>
      <c r="G43" s="210"/>
      <c r="H43" s="229"/>
      <c r="I43" s="229"/>
      <c r="J43" s="230"/>
    </row>
    <row r="44" spans="1:10" ht="14" x14ac:dyDescent="0.15">
      <c r="A44" s="210"/>
      <c r="B44" s="210"/>
      <c r="C44" s="210"/>
      <c r="D44" s="210"/>
      <c r="E44" s="210"/>
      <c r="F44" s="210"/>
      <c r="G44" s="210"/>
      <c r="H44" s="229"/>
      <c r="I44" s="229"/>
      <c r="J44" s="230"/>
    </row>
  </sheetData>
  <dataValidations count="1">
    <dataValidation type="list" allowBlank="1" showInputMessage="1" showErrorMessage="1" sqref="J3:J44" xr:uid="{80B68E67-A682-4C3A-B5C5-BFC064A21727}">
      <formula1>"CUI Asset, Security Protection Asset, Contractor Risk Managed Asset, Specialized Asset, Out-of-Scope Asset"</formula1>
    </dataValidation>
  </dataValidations>
  <hyperlinks>
    <hyperlink ref="L5" r:id="rId1" display="https://www.acq.osd.mil/cmmc/documentation.html" xr:uid="{83B6D5E5-0D1A-4C39-8D15-43E9D33E68D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7385A-1F4B-4F54-ACE9-E351C954E86D}">
  <sheetPr>
    <tabColor theme="8" tint="0.79998168889431442"/>
  </sheetPr>
  <dimension ref="A1:AM41"/>
  <sheetViews>
    <sheetView zoomScaleNormal="100" workbookViewId="0">
      <pane xSplit="1" ySplit="4" topLeftCell="B5" activePane="bottomRight" state="frozen"/>
      <selection pane="topRight" activeCell="C1" sqref="C1:F1"/>
      <selection pane="bottomLeft" activeCell="C1" sqref="C1:F1"/>
      <selection pane="bottomRight"/>
    </sheetView>
  </sheetViews>
  <sheetFormatPr baseColWidth="10" defaultColWidth="9.19921875" defaultRowHeight="15" x14ac:dyDescent="0.2"/>
  <cols>
    <col min="1" max="2" width="30.59765625" style="368" customWidth="1"/>
    <col min="3" max="3" width="25.3984375" style="394" customWidth="1"/>
    <col min="4" max="4" width="33.59765625" style="394" customWidth="1"/>
    <col min="5" max="7" width="25.3984375" style="394" customWidth="1"/>
    <col min="8" max="8" width="19.3984375" style="394" customWidth="1"/>
    <col min="9" max="9" width="23.59765625" style="368" customWidth="1"/>
    <col min="10" max="10" width="24.19921875" style="368" customWidth="1"/>
    <col min="11" max="13" width="22.3984375" style="368" customWidth="1"/>
    <col min="14" max="17" width="23.3984375" style="368" customWidth="1"/>
    <col min="18" max="21" width="23.59765625" style="368" customWidth="1"/>
    <col min="22" max="22" width="24.19921875" style="368" customWidth="1"/>
    <col min="23" max="23" width="29.796875" style="368" customWidth="1"/>
    <col min="24" max="24" width="30.796875" style="368" customWidth="1"/>
    <col min="25" max="25" width="19.59765625" style="368" customWidth="1"/>
    <col min="26" max="27" width="25.19921875" style="368" customWidth="1"/>
    <col min="28" max="31" width="17.796875" style="368" customWidth="1"/>
    <col min="32" max="32" width="25.3984375" style="368" customWidth="1"/>
    <col min="33" max="33" width="27.3984375" style="368" customWidth="1"/>
    <col min="34" max="37" width="17.796875" style="368" customWidth="1"/>
    <col min="38" max="38" width="22.59765625" style="368" customWidth="1"/>
    <col min="39" max="39" width="17.796875" style="368" customWidth="1"/>
    <col min="40" max="40" width="12.3984375" style="368" customWidth="1"/>
    <col min="41" max="16384" width="9.19921875" style="368"/>
  </cols>
  <sheetData>
    <row r="1" spans="1:39" ht="38.25" customHeight="1" thickBot="1" x14ac:dyDescent="0.25">
      <c r="A1" s="282" t="s">
        <v>1615</v>
      </c>
      <c r="B1" s="472"/>
      <c r="C1" s="423" t="s">
        <v>1740</v>
      </c>
      <c r="D1" s="362" t="s">
        <v>1617</v>
      </c>
      <c r="E1" s="1223"/>
      <c r="F1" s="1224"/>
      <c r="G1" s="1225"/>
      <c r="H1" s="362" t="s">
        <v>1618</v>
      </c>
      <c r="I1" s="310"/>
      <c r="L1" s="420"/>
      <c r="M1" s="420"/>
    </row>
    <row r="2" spans="1:39" ht="49.5" customHeight="1" thickBot="1" x14ac:dyDescent="0.25">
      <c r="A2" s="1211" t="s">
        <v>1741</v>
      </c>
      <c r="B2" s="1212"/>
      <c r="C2" s="1212"/>
      <c r="D2" s="1212"/>
      <c r="E2" s="1212"/>
      <c r="F2" s="1212"/>
      <c r="G2" s="1212"/>
      <c r="H2" s="1211" t="s">
        <v>1742</v>
      </c>
      <c r="I2" s="1212"/>
      <c r="J2" s="1220"/>
      <c r="K2" s="1226" t="s">
        <v>1743</v>
      </c>
      <c r="L2" s="1227"/>
      <c r="M2" s="1227"/>
      <c r="N2" s="1227"/>
      <c r="O2" s="1227"/>
      <c r="P2" s="1227"/>
      <c r="Q2" s="1221" t="s">
        <v>1744</v>
      </c>
      <c r="R2" s="1228"/>
      <c r="S2" s="1228"/>
      <c r="T2" s="1222"/>
      <c r="U2" s="1228" t="s">
        <v>1745</v>
      </c>
      <c r="V2" s="1228"/>
      <c r="W2" s="1228"/>
      <c r="X2" s="1228"/>
      <c r="Y2" s="1221" t="s">
        <v>1746</v>
      </c>
      <c r="Z2" s="1222"/>
      <c r="AA2" s="1211" t="s">
        <v>1747</v>
      </c>
      <c r="AB2" s="1212"/>
      <c r="AC2" s="1212"/>
      <c r="AD2" s="1212"/>
      <c r="AE2" s="1212"/>
      <c r="AF2" s="1212"/>
      <c r="AG2" s="1212"/>
      <c r="AH2" s="1212"/>
      <c r="AI2" s="1212"/>
      <c r="AJ2" s="1212"/>
      <c r="AK2" s="1212"/>
      <c r="AL2" s="1220"/>
    </row>
    <row r="3" spans="1:39" ht="44.25" customHeight="1" thickBot="1" x14ac:dyDescent="0.25">
      <c r="A3" s="1208" t="s">
        <v>1748</v>
      </c>
      <c r="B3" s="1209"/>
      <c r="C3" s="1210"/>
      <c r="D3" s="1208" t="s">
        <v>1749</v>
      </c>
      <c r="E3" s="1209"/>
      <c r="F3" s="1209"/>
      <c r="G3" s="1210"/>
      <c r="H3" s="1215" t="s">
        <v>1750</v>
      </c>
      <c r="I3" s="1216"/>
      <c r="J3" s="419" t="s">
        <v>1751</v>
      </c>
      <c r="K3" s="1218" t="s">
        <v>1752</v>
      </c>
      <c r="L3" s="1202" t="s">
        <v>1753</v>
      </c>
      <c r="M3" s="1196" t="s">
        <v>1754</v>
      </c>
      <c r="N3" s="1196" t="s">
        <v>1755</v>
      </c>
      <c r="O3" s="1196" t="s">
        <v>1756</v>
      </c>
      <c r="P3" s="1198" t="s">
        <v>1757</v>
      </c>
      <c r="Q3" s="1213" t="s">
        <v>1758</v>
      </c>
      <c r="R3" s="1196" t="s">
        <v>1759</v>
      </c>
      <c r="S3" s="1196" t="s">
        <v>1760</v>
      </c>
      <c r="T3" s="1198" t="s">
        <v>1761</v>
      </c>
      <c r="U3" s="1204" t="s">
        <v>1762</v>
      </c>
      <c r="V3" s="1196" t="s">
        <v>1763</v>
      </c>
      <c r="W3" s="1196" t="s">
        <v>1764</v>
      </c>
      <c r="X3" s="1217" t="s">
        <v>1765</v>
      </c>
      <c r="Y3" s="1213" t="s">
        <v>1766</v>
      </c>
      <c r="Z3" s="1200" t="s">
        <v>1767</v>
      </c>
      <c r="AA3" s="1204" t="s">
        <v>1768</v>
      </c>
      <c r="AB3" s="1206" t="s">
        <v>1769</v>
      </c>
      <c r="AC3" s="417"/>
      <c r="AD3" s="1196" t="s">
        <v>1770</v>
      </c>
      <c r="AE3" s="1196" t="s">
        <v>1771</v>
      </c>
      <c r="AF3" s="1196" t="s">
        <v>1772</v>
      </c>
      <c r="AG3" s="1196" t="s">
        <v>1773</v>
      </c>
      <c r="AH3" s="1196" t="s">
        <v>1774</v>
      </c>
      <c r="AI3" s="1196" t="s">
        <v>1775</v>
      </c>
      <c r="AJ3" s="1196" t="s">
        <v>1776</v>
      </c>
      <c r="AK3" s="1196" t="s">
        <v>1777</v>
      </c>
      <c r="AL3" s="1198" t="s">
        <v>1778</v>
      </c>
    </row>
    <row r="4" spans="1:39" ht="77.5" customHeight="1" thickBot="1" x14ac:dyDescent="0.25">
      <c r="A4" s="475" t="s">
        <v>1779</v>
      </c>
      <c r="B4" s="416" t="s">
        <v>1780</v>
      </c>
      <c r="C4" s="1051" t="s">
        <v>1781</v>
      </c>
      <c r="D4" s="475" t="s">
        <v>1782</v>
      </c>
      <c r="E4" s="1052" t="s">
        <v>1783</v>
      </c>
      <c r="F4" s="1052" t="s">
        <v>1784</v>
      </c>
      <c r="G4" s="1053" t="s">
        <v>1785</v>
      </c>
      <c r="H4" s="471" t="s">
        <v>1786</v>
      </c>
      <c r="I4" s="470" t="s">
        <v>1787</v>
      </c>
      <c r="J4" s="466" t="s">
        <v>1788</v>
      </c>
      <c r="K4" s="1219"/>
      <c r="L4" s="1203"/>
      <c r="M4" s="1197"/>
      <c r="N4" s="1197"/>
      <c r="O4" s="1197"/>
      <c r="P4" s="1199"/>
      <c r="Q4" s="1214"/>
      <c r="R4" s="1197"/>
      <c r="S4" s="1197"/>
      <c r="T4" s="1199"/>
      <c r="U4" s="1205"/>
      <c r="V4" s="1197"/>
      <c r="W4" s="1197"/>
      <c r="X4" s="1199"/>
      <c r="Y4" s="1214"/>
      <c r="Z4" s="1201"/>
      <c r="AA4" s="1205"/>
      <c r="AB4" s="1207"/>
      <c r="AC4" s="418" t="s">
        <v>1789</v>
      </c>
      <c r="AD4" s="1197"/>
      <c r="AE4" s="1197"/>
      <c r="AF4" s="1197"/>
      <c r="AG4" s="1197"/>
      <c r="AH4" s="1197"/>
      <c r="AI4" s="1197"/>
      <c r="AJ4" s="1197"/>
      <c r="AK4" s="1197"/>
      <c r="AL4" s="1199"/>
      <c r="AM4" s="394"/>
    </row>
    <row r="5" spans="1:39" ht="21" customHeight="1" x14ac:dyDescent="0.2">
      <c r="A5" s="384"/>
      <c r="B5" s="383"/>
      <c r="C5" s="474"/>
      <c r="D5" s="382"/>
      <c r="E5" s="465"/>
      <c r="F5" s="465"/>
      <c r="G5" s="381"/>
      <c r="H5" s="411"/>
      <c r="I5" s="407"/>
      <c r="J5" s="467"/>
      <c r="K5" s="273"/>
      <c r="L5" s="233"/>
      <c r="M5" s="408"/>
      <c r="N5" s="408"/>
      <c r="O5" s="408"/>
      <c r="P5" s="407"/>
      <c r="Q5" s="413"/>
      <c r="R5" s="414"/>
      <c r="S5" s="414"/>
      <c r="T5" s="412"/>
      <c r="U5" s="411"/>
      <c r="V5" s="408"/>
      <c r="W5" s="408"/>
      <c r="X5" s="407"/>
      <c r="Y5" s="413"/>
      <c r="Z5" s="412"/>
      <c r="AA5" s="411"/>
      <c r="AB5" s="415"/>
      <c r="AC5" s="415"/>
      <c r="AD5" s="408"/>
      <c r="AE5" s="408"/>
      <c r="AF5" s="408"/>
      <c r="AG5" s="408"/>
      <c r="AH5" s="408"/>
      <c r="AI5" s="408"/>
      <c r="AJ5" s="408"/>
      <c r="AK5" s="408"/>
      <c r="AL5" s="407"/>
    </row>
    <row r="6" spans="1:39" x14ac:dyDescent="0.2">
      <c r="A6" s="378"/>
      <c r="B6" s="377"/>
      <c r="C6" s="375"/>
      <c r="D6" s="376"/>
      <c r="E6" s="406"/>
      <c r="F6" s="406"/>
      <c r="G6" s="375"/>
      <c r="H6" s="403"/>
      <c r="I6" s="407"/>
      <c r="J6" s="468"/>
      <c r="K6" s="270"/>
      <c r="L6" s="229"/>
      <c r="M6" s="402"/>
      <c r="N6" s="402"/>
      <c r="O6" s="402"/>
      <c r="P6" s="401"/>
      <c r="Q6" s="405"/>
      <c r="R6" s="402"/>
      <c r="S6" s="402"/>
      <c r="T6" s="404"/>
      <c r="U6" s="403"/>
      <c r="V6" s="402"/>
      <c r="W6" s="402"/>
      <c r="X6" s="401"/>
      <c r="Y6" s="405"/>
      <c r="Z6" s="404"/>
      <c r="AA6" s="403"/>
      <c r="AB6" s="415"/>
      <c r="AC6" s="415"/>
      <c r="AD6" s="408"/>
      <c r="AE6" s="408"/>
      <c r="AF6" s="408"/>
      <c r="AG6" s="408"/>
      <c r="AH6" s="408"/>
      <c r="AI6" s="408"/>
      <c r="AJ6" s="408"/>
      <c r="AK6" s="408"/>
      <c r="AL6" s="407"/>
    </row>
    <row r="7" spans="1:39" x14ac:dyDescent="0.2">
      <c r="A7" s="410"/>
      <c r="B7" s="473"/>
      <c r="C7" s="375"/>
      <c r="D7" s="376"/>
      <c r="E7" s="406"/>
      <c r="F7" s="406"/>
      <c r="G7" s="409"/>
      <c r="H7" s="403"/>
      <c r="I7" s="407"/>
      <c r="J7" s="468"/>
      <c r="K7" s="270"/>
      <c r="L7" s="229"/>
      <c r="M7" s="402"/>
      <c r="N7" s="402"/>
      <c r="O7" s="402"/>
      <c r="P7" s="401"/>
      <c r="Q7" s="405"/>
      <c r="R7" s="402"/>
      <c r="S7" s="402"/>
      <c r="T7" s="404"/>
      <c r="U7" s="403"/>
      <c r="V7" s="402"/>
      <c r="W7" s="402"/>
      <c r="X7" s="401"/>
      <c r="Y7" s="405"/>
      <c r="Z7" s="404"/>
      <c r="AA7" s="403"/>
      <c r="AB7" s="415"/>
      <c r="AC7" s="415"/>
      <c r="AD7" s="408"/>
      <c r="AE7" s="408"/>
      <c r="AF7" s="408"/>
      <c r="AG7" s="408"/>
      <c r="AH7" s="408"/>
      <c r="AI7" s="408"/>
      <c r="AJ7" s="408"/>
      <c r="AK7" s="408"/>
      <c r="AL7" s="407"/>
    </row>
    <row r="8" spans="1:39" x14ac:dyDescent="0.2">
      <c r="A8" s="410"/>
      <c r="B8" s="473"/>
      <c r="C8" s="409"/>
      <c r="D8" s="376"/>
      <c r="E8" s="406"/>
      <c r="F8" s="406"/>
      <c r="G8" s="409"/>
      <c r="H8" s="403"/>
      <c r="I8" s="407"/>
      <c r="J8" s="468"/>
      <c r="K8" s="270"/>
      <c r="L8" s="229"/>
      <c r="M8" s="402"/>
      <c r="N8" s="402"/>
      <c r="O8" s="402"/>
      <c r="P8" s="401"/>
      <c r="Q8" s="405"/>
      <c r="R8" s="402"/>
      <c r="S8" s="402"/>
      <c r="T8" s="404"/>
      <c r="U8" s="403"/>
      <c r="V8" s="402"/>
      <c r="W8" s="402"/>
      <c r="X8" s="401"/>
      <c r="Y8" s="405"/>
      <c r="Z8" s="404"/>
      <c r="AA8" s="403"/>
      <c r="AB8" s="415"/>
      <c r="AC8" s="415"/>
      <c r="AD8" s="408"/>
      <c r="AE8" s="408"/>
      <c r="AF8" s="408"/>
      <c r="AG8" s="408"/>
      <c r="AH8" s="408"/>
      <c r="AI8" s="408"/>
      <c r="AJ8" s="408"/>
      <c r="AK8" s="408"/>
      <c r="AL8" s="407"/>
    </row>
    <row r="9" spans="1:39" x14ac:dyDescent="0.2">
      <c r="A9" s="378"/>
      <c r="B9" s="377"/>
      <c r="C9" s="375"/>
      <c r="D9" s="376"/>
      <c r="E9" s="406"/>
      <c r="F9" s="406"/>
      <c r="G9" s="375"/>
      <c r="H9" s="403"/>
      <c r="I9" s="407"/>
      <c r="J9" s="468"/>
      <c r="K9" s="270"/>
      <c r="L9" s="229"/>
      <c r="M9" s="402"/>
      <c r="N9" s="402"/>
      <c r="O9" s="402"/>
      <c r="P9" s="401"/>
      <c r="Q9" s="405"/>
      <c r="R9" s="402"/>
      <c r="S9" s="402"/>
      <c r="T9" s="404"/>
      <c r="U9" s="403"/>
      <c r="V9" s="402"/>
      <c r="W9" s="402"/>
      <c r="X9" s="401"/>
      <c r="Y9" s="405"/>
      <c r="Z9" s="404"/>
      <c r="AA9" s="403"/>
      <c r="AB9" s="415"/>
      <c r="AC9" s="415"/>
      <c r="AD9" s="408"/>
      <c r="AE9" s="408"/>
      <c r="AF9" s="408"/>
      <c r="AG9" s="408"/>
      <c r="AH9" s="408"/>
      <c r="AI9" s="408"/>
      <c r="AJ9" s="408"/>
      <c r="AK9" s="408"/>
      <c r="AL9" s="407"/>
    </row>
    <row r="10" spans="1:39" ht="15" customHeight="1" x14ac:dyDescent="0.2">
      <c r="A10" s="403"/>
      <c r="B10" s="377"/>
      <c r="C10" s="375"/>
      <c r="D10" s="376"/>
      <c r="E10" s="406"/>
      <c r="F10" s="406"/>
      <c r="G10" s="375"/>
      <c r="H10" s="403"/>
      <c r="I10" s="401"/>
      <c r="J10" s="468"/>
      <c r="K10" s="270"/>
      <c r="L10" s="229"/>
      <c r="M10" s="402"/>
      <c r="N10" s="402"/>
      <c r="O10" s="402"/>
      <c r="P10" s="401"/>
      <c r="Q10" s="405"/>
      <c r="R10" s="402"/>
      <c r="S10" s="402"/>
      <c r="T10" s="404"/>
      <c r="U10" s="403"/>
      <c r="V10" s="402"/>
      <c r="W10" s="402"/>
      <c r="X10" s="401"/>
      <c r="Y10" s="405"/>
      <c r="Z10" s="404"/>
      <c r="AA10" s="403"/>
      <c r="AB10" s="405"/>
      <c r="AC10" s="405"/>
      <c r="AD10" s="402"/>
      <c r="AE10" s="402"/>
      <c r="AF10" s="402"/>
      <c r="AG10" s="402"/>
      <c r="AH10" s="402"/>
      <c r="AI10" s="402"/>
      <c r="AJ10" s="402"/>
      <c r="AK10" s="402"/>
      <c r="AL10" s="401"/>
    </row>
    <row r="11" spans="1:39" x14ac:dyDescent="0.2">
      <c r="A11" s="403"/>
      <c r="B11" s="377"/>
      <c r="C11" s="375"/>
      <c r="D11" s="376"/>
      <c r="E11" s="406"/>
      <c r="F11" s="406"/>
      <c r="G11" s="375"/>
      <c r="H11" s="403"/>
      <c r="I11" s="401"/>
      <c r="J11" s="468"/>
      <c r="K11" s="270"/>
      <c r="L11" s="229"/>
      <c r="M11" s="402"/>
      <c r="N11" s="402"/>
      <c r="O11" s="402"/>
      <c r="P11" s="401"/>
      <c r="Q11" s="405"/>
      <c r="R11" s="402"/>
      <c r="S11" s="402"/>
      <c r="T11" s="404"/>
      <c r="U11" s="403"/>
      <c r="V11" s="402"/>
      <c r="W11" s="402"/>
      <c r="X11" s="401"/>
      <c r="Y11" s="405"/>
      <c r="Z11" s="404"/>
      <c r="AA11" s="403"/>
      <c r="AB11" s="405"/>
      <c r="AC11" s="405"/>
      <c r="AD11" s="402"/>
      <c r="AE11" s="402"/>
      <c r="AF11" s="402"/>
      <c r="AG11" s="402"/>
      <c r="AH11" s="402"/>
      <c r="AI11" s="402"/>
      <c r="AJ11" s="402"/>
      <c r="AK11" s="402"/>
      <c r="AL11" s="401"/>
    </row>
    <row r="12" spans="1:39" x14ac:dyDescent="0.2">
      <c r="A12" s="403"/>
      <c r="B12" s="377"/>
      <c r="C12" s="375"/>
      <c r="D12" s="376"/>
      <c r="E12" s="406"/>
      <c r="F12" s="406"/>
      <c r="G12" s="375"/>
      <c r="H12" s="403"/>
      <c r="I12" s="401"/>
      <c r="J12" s="468"/>
      <c r="K12" s="270"/>
      <c r="L12" s="229"/>
      <c r="M12" s="402"/>
      <c r="N12" s="402"/>
      <c r="O12" s="402"/>
      <c r="P12" s="401"/>
      <c r="Q12" s="405"/>
      <c r="R12" s="402"/>
      <c r="S12" s="402"/>
      <c r="T12" s="404"/>
      <c r="U12" s="403"/>
      <c r="V12" s="402"/>
      <c r="W12" s="402"/>
      <c r="X12" s="401"/>
      <c r="Y12" s="405"/>
      <c r="Z12" s="404"/>
      <c r="AA12" s="403"/>
      <c r="AB12" s="405"/>
      <c r="AC12" s="405"/>
      <c r="AD12" s="402"/>
      <c r="AE12" s="402"/>
      <c r="AF12" s="402"/>
      <c r="AG12" s="402"/>
      <c r="AH12" s="402"/>
      <c r="AI12" s="402"/>
      <c r="AJ12" s="402"/>
      <c r="AK12" s="402"/>
      <c r="AL12" s="401"/>
    </row>
    <row r="13" spans="1:39" x14ac:dyDescent="0.2">
      <c r="A13" s="403"/>
      <c r="B13" s="377"/>
      <c r="C13" s="375"/>
      <c r="D13" s="376"/>
      <c r="E13" s="406"/>
      <c r="F13" s="406"/>
      <c r="G13" s="375"/>
      <c r="H13" s="403"/>
      <c r="I13" s="401"/>
      <c r="J13" s="468"/>
      <c r="K13" s="270"/>
      <c r="L13" s="229"/>
      <c r="M13" s="402"/>
      <c r="N13" s="402"/>
      <c r="O13" s="402"/>
      <c r="P13" s="401"/>
      <c r="Q13" s="405"/>
      <c r="R13" s="402"/>
      <c r="S13" s="402"/>
      <c r="T13" s="404"/>
      <c r="U13" s="403"/>
      <c r="V13" s="402"/>
      <c r="W13" s="402"/>
      <c r="X13" s="401"/>
      <c r="Y13" s="405"/>
      <c r="Z13" s="404"/>
      <c r="AA13" s="403"/>
      <c r="AB13" s="405"/>
      <c r="AC13" s="405"/>
      <c r="AD13" s="402"/>
      <c r="AE13" s="402"/>
      <c r="AF13" s="402"/>
      <c r="AG13" s="402"/>
      <c r="AH13" s="402"/>
      <c r="AI13" s="402"/>
      <c r="AJ13" s="402"/>
      <c r="AK13" s="402"/>
      <c r="AL13" s="401"/>
    </row>
    <row r="14" spans="1:39" x14ac:dyDescent="0.2">
      <c r="A14" s="403"/>
      <c r="B14" s="377"/>
      <c r="C14" s="375"/>
      <c r="D14" s="376"/>
      <c r="E14" s="406"/>
      <c r="F14" s="406"/>
      <c r="G14" s="375"/>
      <c r="H14" s="403"/>
      <c r="I14" s="401"/>
      <c r="J14" s="468"/>
      <c r="K14" s="270"/>
      <c r="L14" s="229"/>
      <c r="M14" s="402"/>
      <c r="N14" s="402"/>
      <c r="O14" s="402"/>
      <c r="P14" s="401"/>
      <c r="Q14" s="405"/>
      <c r="R14" s="402"/>
      <c r="S14" s="402"/>
      <c r="T14" s="404"/>
      <c r="U14" s="403"/>
      <c r="V14" s="402"/>
      <c r="W14" s="402"/>
      <c r="X14" s="401"/>
      <c r="Y14" s="405"/>
      <c r="Z14" s="404"/>
      <c r="AA14" s="403"/>
      <c r="AB14" s="405"/>
      <c r="AC14" s="405"/>
      <c r="AD14" s="402"/>
      <c r="AE14" s="402"/>
      <c r="AF14" s="402"/>
      <c r="AG14" s="402"/>
      <c r="AH14" s="402"/>
      <c r="AI14" s="402"/>
      <c r="AJ14" s="402"/>
      <c r="AK14" s="402"/>
      <c r="AL14" s="401"/>
    </row>
    <row r="15" spans="1:39" x14ac:dyDescent="0.2">
      <c r="A15" s="403"/>
      <c r="B15" s="377"/>
      <c r="C15" s="375"/>
      <c r="D15" s="376"/>
      <c r="E15" s="406"/>
      <c r="F15" s="406"/>
      <c r="G15" s="375"/>
      <c r="H15" s="403"/>
      <c r="I15" s="401"/>
      <c r="J15" s="468"/>
      <c r="K15" s="270"/>
      <c r="L15" s="229"/>
      <c r="M15" s="402"/>
      <c r="N15" s="402"/>
      <c r="O15" s="402"/>
      <c r="P15" s="401"/>
      <c r="Q15" s="405"/>
      <c r="R15" s="402"/>
      <c r="S15" s="402"/>
      <c r="T15" s="404"/>
      <c r="U15" s="403"/>
      <c r="V15" s="402"/>
      <c r="W15" s="402"/>
      <c r="X15" s="401"/>
      <c r="Y15" s="405"/>
      <c r="Z15" s="404"/>
      <c r="AA15" s="403"/>
      <c r="AB15" s="405"/>
      <c r="AC15" s="405"/>
      <c r="AD15" s="402"/>
      <c r="AE15" s="402"/>
      <c r="AF15" s="402"/>
      <c r="AG15" s="402"/>
      <c r="AH15" s="402"/>
      <c r="AI15" s="402"/>
      <c r="AJ15" s="402"/>
      <c r="AK15" s="402"/>
      <c r="AL15" s="401"/>
    </row>
    <row r="16" spans="1:39" x14ac:dyDescent="0.2">
      <c r="A16" s="403"/>
      <c r="B16" s="377"/>
      <c r="C16" s="375"/>
      <c r="D16" s="376"/>
      <c r="E16" s="406"/>
      <c r="F16" s="406"/>
      <c r="G16" s="375"/>
      <c r="H16" s="403"/>
      <c r="I16" s="401"/>
      <c r="J16" s="468"/>
      <c r="K16" s="270"/>
      <c r="L16" s="229"/>
      <c r="M16" s="402"/>
      <c r="N16" s="402"/>
      <c r="O16" s="402"/>
      <c r="P16" s="401"/>
      <c r="Q16" s="405"/>
      <c r="R16" s="402"/>
      <c r="S16" s="402"/>
      <c r="T16" s="404"/>
      <c r="U16" s="403"/>
      <c r="V16" s="402"/>
      <c r="W16" s="402"/>
      <c r="X16" s="401"/>
      <c r="Y16" s="405"/>
      <c r="Z16" s="404"/>
      <c r="AA16" s="403"/>
      <c r="AB16" s="405"/>
      <c r="AC16" s="405"/>
      <c r="AD16" s="402"/>
      <c r="AE16" s="402"/>
      <c r="AF16" s="402"/>
      <c r="AG16" s="402"/>
      <c r="AH16" s="402"/>
      <c r="AI16" s="402"/>
      <c r="AJ16" s="402"/>
      <c r="AK16" s="402"/>
      <c r="AL16" s="401"/>
    </row>
    <row r="17" spans="1:38" x14ac:dyDescent="0.2">
      <c r="A17" s="403"/>
      <c r="B17" s="377"/>
      <c r="C17" s="375"/>
      <c r="D17" s="376"/>
      <c r="E17" s="406"/>
      <c r="F17" s="406"/>
      <c r="G17" s="375"/>
      <c r="H17" s="403"/>
      <c r="I17" s="401"/>
      <c r="J17" s="468"/>
      <c r="K17" s="270"/>
      <c r="L17" s="229"/>
      <c r="M17" s="402"/>
      <c r="N17" s="402"/>
      <c r="O17" s="402"/>
      <c r="P17" s="401"/>
      <c r="Q17" s="405"/>
      <c r="R17" s="402"/>
      <c r="S17" s="402"/>
      <c r="T17" s="404"/>
      <c r="U17" s="403"/>
      <c r="V17" s="402"/>
      <c r="W17" s="402"/>
      <c r="X17" s="401"/>
      <c r="Y17" s="405"/>
      <c r="Z17" s="404"/>
      <c r="AA17" s="403"/>
      <c r="AB17" s="405"/>
      <c r="AC17" s="405"/>
      <c r="AD17" s="402"/>
      <c r="AE17" s="402"/>
      <c r="AF17" s="402"/>
      <c r="AG17" s="402"/>
      <c r="AH17" s="402"/>
      <c r="AI17" s="402"/>
      <c r="AJ17" s="402"/>
      <c r="AK17" s="402"/>
      <c r="AL17" s="401"/>
    </row>
    <row r="18" spans="1:38" x14ac:dyDescent="0.2">
      <c r="A18" s="403"/>
      <c r="B18" s="377"/>
      <c r="C18" s="375"/>
      <c r="D18" s="376"/>
      <c r="E18" s="406"/>
      <c r="F18" s="406"/>
      <c r="G18" s="375"/>
      <c r="H18" s="403"/>
      <c r="I18" s="401"/>
      <c r="J18" s="468"/>
      <c r="K18" s="270"/>
      <c r="L18" s="229"/>
      <c r="M18" s="402"/>
      <c r="N18" s="402"/>
      <c r="O18" s="402"/>
      <c r="P18" s="401"/>
      <c r="Q18" s="405"/>
      <c r="R18" s="402"/>
      <c r="S18" s="402"/>
      <c r="T18" s="404"/>
      <c r="U18" s="403"/>
      <c r="V18" s="402"/>
      <c r="W18" s="402"/>
      <c r="X18" s="401"/>
      <c r="Y18" s="405"/>
      <c r="Z18" s="404"/>
      <c r="AA18" s="403"/>
      <c r="AB18" s="405"/>
      <c r="AC18" s="405"/>
      <c r="AD18" s="402"/>
      <c r="AE18" s="402"/>
      <c r="AF18" s="402"/>
      <c r="AG18" s="402"/>
      <c r="AH18" s="402"/>
      <c r="AI18" s="402"/>
      <c r="AJ18" s="402"/>
      <c r="AK18" s="402"/>
      <c r="AL18" s="401"/>
    </row>
    <row r="19" spans="1:38" x14ac:dyDescent="0.2">
      <c r="A19" s="403"/>
      <c r="B19" s="377"/>
      <c r="C19" s="375"/>
      <c r="D19" s="376"/>
      <c r="E19" s="406"/>
      <c r="F19" s="406"/>
      <c r="G19" s="375"/>
      <c r="H19" s="403"/>
      <c r="I19" s="401"/>
      <c r="J19" s="468"/>
      <c r="K19" s="270"/>
      <c r="L19" s="229"/>
      <c r="M19" s="402"/>
      <c r="N19" s="402"/>
      <c r="O19" s="402"/>
      <c r="P19" s="401"/>
      <c r="Q19" s="405"/>
      <c r="R19" s="402"/>
      <c r="S19" s="402"/>
      <c r="T19" s="404"/>
      <c r="U19" s="403"/>
      <c r="V19" s="402"/>
      <c r="W19" s="402"/>
      <c r="X19" s="401"/>
      <c r="Y19" s="405"/>
      <c r="Z19" s="404"/>
      <c r="AA19" s="403"/>
      <c r="AB19" s="405"/>
      <c r="AC19" s="405"/>
      <c r="AD19" s="402"/>
      <c r="AE19" s="402"/>
      <c r="AF19" s="402"/>
      <c r="AG19" s="402"/>
      <c r="AH19" s="402"/>
      <c r="AI19" s="402"/>
      <c r="AJ19" s="402"/>
      <c r="AK19" s="402"/>
      <c r="AL19" s="401"/>
    </row>
    <row r="20" spans="1:38" x14ac:dyDescent="0.2">
      <c r="A20" s="403"/>
      <c r="B20" s="377"/>
      <c r="C20" s="375"/>
      <c r="D20" s="376"/>
      <c r="E20" s="406"/>
      <c r="F20" s="406"/>
      <c r="G20" s="375"/>
      <c r="H20" s="403"/>
      <c r="I20" s="401"/>
      <c r="J20" s="468"/>
      <c r="K20" s="270"/>
      <c r="L20" s="229"/>
      <c r="M20" s="402"/>
      <c r="N20" s="402"/>
      <c r="O20" s="402"/>
      <c r="P20" s="401"/>
      <c r="Q20" s="405"/>
      <c r="R20" s="402"/>
      <c r="S20" s="402"/>
      <c r="T20" s="404"/>
      <c r="U20" s="403"/>
      <c r="V20" s="402"/>
      <c r="W20" s="402"/>
      <c r="X20" s="401"/>
      <c r="Y20" s="405"/>
      <c r="Z20" s="404"/>
      <c r="AA20" s="403"/>
      <c r="AB20" s="405"/>
      <c r="AC20" s="405"/>
      <c r="AD20" s="402"/>
      <c r="AE20" s="402"/>
      <c r="AF20" s="402"/>
      <c r="AG20" s="402"/>
      <c r="AH20" s="402"/>
      <c r="AI20" s="402"/>
      <c r="AJ20" s="402"/>
      <c r="AK20" s="402"/>
      <c r="AL20" s="401"/>
    </row>
    <row r="21" spans="1:38" x14ac:dyDescent="0.2">
      <c r="A21" s="403"/>
      <c r="B21" s="377"/>
      <c r="C21" s="375"/>
      <c r="D21" s="376"/>
      <c r="E21" s="406"/>
      <c r="F21" s="406"/>
      <c r="G21" s="375"/>
      <c r="H21" s="403"/>
      <c r="I21" s="401"/>
      <c r="J21" s="468"/>
      <c r="K21" s="270"/>
      <c r="L21" s="229"/>
      <c r="M21" s="402"/>
      <c r="N21" s="402"/>
      <c r="O21" s="402"/>
      <c r="P21" s="401"/>
      <c r="Q21" s="405"/>
      <c r="R21" s="402"/>
      <c r="S21" s="402"/>
      <c r="T21" s="404"/>
      <c r="U21" s="403"/>
      <c r="V21" s="402"/>
      <c r="W21" s="402"/>
      <c r="X21" s="401"/>
      <c r="Y21" s="405"/>
      <c r="Z21" s="404"/>
      <c r="AA21" s="403"/>
      <c r="AB21" s="405"/>
      <c r="AC21" s="405"/>
      <c r="AD21" s="402"/>
      <c r="AE21" s="402"/>
      <c r="AF21" s="402"/>
      <c r="AG21" s="402"/>
      <c r="AH21" s="402"/>
      <c r="AI21" s="402"/>
      <c r="AJ21" s="402"/>
      <c r="AK21" s="402"/>
      <c r="AL21" s="401"/>
    </row>
    <row r="22" spans="1:38" x14ac:dyDescent="0.2">
      <c r="A22" s="403"/>
      <c r="B22" s="377"/>
      <c r="C22" s="375"/>
      <c r="D22" s="376"/>
      <c r="E22" s="406"/>
      <c r="F22" s="406"/>
      <c r="G22" s="375"/>
      <c r="H22" s="403"/>
      <c r="I22" s="401"/>
      <c r="J22" s="468"/>
      <c r="K22" s="270"/>
      <c r="L22" s="229"/>
      <c r="M22" s="402"/>
      <c r="N22" s="402"/>
      <c r="O22" s="402"/>
      <c r="P22" s="401"/>
      <c r="Q22" s="405"/>
      <c r="R22" s="402"/>
      <c r="S22" s="402"/>
      <c r="T22" s="404"/>
      <c r="U22" s="403"/>
      <c r="V22" s="402"/>
      <c r="W22" s="402"/>
      <c r="X22" s="401"/>
      <c r="Y22" s="405"/>
      <c r="Z22" s="404"/>
      <c r="AA22" s="403"/>
      <c r="AB22" s="405"/>
      <c r="AC22" s="405"/>
      <c r="AD22" s="402"/>
      <c r="AE22" s="402"/>
      <c r="AF22" s="402"/>
      <c r="AG22" s="402"/>
      <c r="AH22" s="402"/>
      <c r="AI22" s="402"/>
      <c r="AJ22" s="402"/>
      <c r="AK22" s="402"/>
      <c r="AL22" s="401"/>
    </row>
    <row r="23" spans="1:38" x14ac:dyDescent="0.2">
      <c r="A23" s="403"/>
      <c r="B23" s="377"/>
      <c r="C23" s="375"/>
      <c r="D23" s="376"/>
      <c r="E23" s="406"/>
      <c r="F23" s="406"/>
      <c r="G23" s="375"/>
      <c r="H23" s="403"/>
      <c r="I23" s="401"/>
      <c r="J23" s="468"/>
      <c r="K23" s="270"/>
      <c r="L23" s="229"/>
      <c r="M23" s="402"/>
      <c r="N23" s="402"/>
      <c r="O23" s="402"/>
      <c r="P23" s="401"/>
      <c r="Q23" s="405"/>
      <c r="R23" s="402"/>
      <c r="S23" s="402"/>
      <c r="T23" s="404"/>
      <c r="U23" s="403"/>
      <c r="V23" s="402"/>
      <c r="W23" s="402"/>
      <c r="X23" s="401"/>
      <c r="Y23" s="405"/>
      <c r="Z23" s="404"/>
      <c r="AA23" s="403"/>
      <c r="AB23" s="405"/>
      <c r="AC23" s="405"/>
      <c r="AD23" s="402"/>
      <c r="AE23" s="402"/>
      <c r="AF23" s="402"/>
      <c r="AG23" s="402"/>
      <c r="AH23" s="402"/>
      <c r="AI23" s="402"/>
      <c r="AJ23" s="402"/>
      <c r="AK23" s="402"/>
      <c r="AL23" s="401"/>
    </row>
    <row r="24" spans="1:38" x14ac:dyDescent="0.2">
      <c r="A24" s="403"/>
      <c r="B24" s="377"/>
      <c r="C24" s="375"/>
      <c r="D24" s="376"/>
      <c r="E24" s="406"/>
      <c r="F24" s="406"/>
      <c r="G24" s="375"/>
      <c r="H24" s="403"/>
      <c r="I24" s="401"/>
      <c r="J24" s="468"/>
      <c r="K24" s="270"/>
      <c r="L24" s="229"/>
      <c r="M24" s="402"/>
      <c r="N24" s="402"/>
      <c r="O24" s="402"/>
      <c r="P24" s="401"/>
      <c r="Q24" s="405"/>
      <c r="R24" s="402"/>
      <c r="S24" s="402"/>
      <c r="T24" s="404"/>
      <c r="U24" s="403"/>
      <c r="V24" s="402"/>
      <c r="W24" s="402"/>
      <c r="X24" s="401"/>
      <c r="Y24" s="405"/>
      <c r="Z24" s="404"/>
      <c r="AA24" s="403"/>
      <c r="AB24" s="405"/>
      <c r="AC24" s="405"/>
      <c r="AD24" s="402"/>
      <c r="AE24" s="402"/>
      <c r="AF24" s="402"/>
      <c r="AG24" s="402"/>
      <c r="AH24" s="402"/>
      <c r="AI24" s="402"/>
      <c r="AJ24" s="402"/>
      <c r="AK24" s="402"/>
      <c r="AL24" s="401"/>
    </row>
    <row r="25" spans="1:38" x14ac:dyDescent="0.2">
      <c r="A25" s="403"/>
      <c r="B25" s="377"/>
      <c r="C25" s="375"/>
      <c r="D25" s="376"/>
      <c r="E25" s="406"/>
      <c r="F25" s="406"/>
      <c r="G25" s="375"/>
      <c r="H25" s="403"/>
      <c r="I25" s="401"/>
      <c r="J25" s="468"/>
      <c r="K25" s="270"/>
      <c r="L25" s="229"/>
      <c r="M25" s="402"/>
      <c r="N25" s="402"/>
      <c r="O25" s="402"/>
      <c r="P25" s="401"/>
      <c r="Q25" s="405"/>
      <c r="R25" s="402"/>
      <c r="S25" s="402"/>
      <c r="T25" s="404"/>
      <c r="U25" s="403"/>
      <c r="V25" s="402"/>
      <c r="W25" s="402"/>
      <c r="X25" s="401"/>
      <c r="Y25" s="405"/>
      <c r="Z25" s="404"/>
      <c r="AA25" s="403"/>
      <c r="AB25" s="405"/>
      <c r="AC25" s="405"/>
      <c r="AD25" s="402"/>
      <c r="AE25" s="402"/>
      <c r="AF25" s="402"/>
      <c r="AG25" s="402"/>
      <c r="AH25" s="402"/>
      <c r="AI25" s="402"/>
      <c r="AJ25" s="402"/>
      <c r="AK25" s="402"/>
      <c r="AL25" s="401"/>
    </row>
    <row r="26" spans="1:38" x14ac:dyDescent="0.2">
      <c r="A26" s="403"/>
      <c r="B26" s="377"/>
      <c r="C26" s="375"/>
      <c r="D26" s="376"/>
      <c r="E26" s="406"/>
      <c r="F26" s="406"/>
      <c r="G26" s="375"/>
      <c r="H26" s="403"/>
      <c r="I26" s="401"/>
      <c r="J26" s="468"/>
      <c r="K26" s="270"/>
      <c r="L26" s="229"/>
      <c r="M26" s="402"/>
      <c r="N26" s="402"/>
      <c r="O26" s="402"/>
      <c r="P26" s="401"/>
      <c r="Q26" s="405"/>
      <c r="R26" s="402"/>
      <c r="S26" s="402"/>
      <c r="T26" s="404"/>
      <c r="U26" s="403"/>
      <c r="V26" s="402"/>
      <c r="W26" s="402"/>
      <c r="X26" s="401"/>
      <c r="Y26" s="405"/>
      <c r="Z26" s="404"/>
      <c r="AA26" s="403"/>
      <c r="AB26" s="405"/>
      <c r="AC26" s="405"/>
      <c r="AD26" s="402"/>
      <c r="AE26" s="402"/>
      <c r="AF26" s="402"/>
      <c r="AG26" s="402"/>
      <c r="AH26" s="402"/>
      <c r="AI26" s="402"/>
      <c r="AJ26" s="402"/>
      <c r="AK26" s="402"/>
      <c r="AL26" s="401"/>
    </row>
    <row r="27" spans="1:38" x14ac:dyDescent="0.2">
      <c r="A27" s="403"/>
      <c r="B27" s="377"/>
      <c r="C27" s="375"/>
      <c r="D27" s="376"/>
      <c r="E27" s="406"/>
      <c r="F27" s="406"/>
      <c r="G27" s="375"/>
      <c r="H27" s="403"/>
      <c r="I27" s="401"/>
      <c r="J27" s="468"/>
      <c r="K27" s="270"/>
      <c r="L27" s="229"/>
      <c r="M27" s="402"/>
      <c r="N27" s="402"/>
      <c r="O27" s="402"/>
      <c r="P27" s="401"/>
      <c r="Q27" s="405"/>
      <c r="R27" s="402"/>
      <c r="S27" s="402"/>
      <c r="T27" s="404"/>
      <c r="U27" s="403"/>
      <c r="V27" s="402"/>
      <c r="W27" s="402"/>
      <c r="X27" s="401"/>
      <c r="Y27" s="405"/>
      <c r="Z27" s="404"/>
      <c r="AA27" s="403"/>
      <c r="AB27" s="405"/>
      <c r="AC27" s="405"/>
      <c r="AD27" s="402"/>
      <c r="AE27" s="402"/>
      <c r="AF27" s="402"/>
      <c r="AG27" s="402"/>
      <c r="AH27" s="402"/>
      <c r="AI27" s="402"/>
      <c r="AJ27" s="402"/>
      <c r="AK27" s="402"/>
      <c r="AL27" s="401"/>
    </row>
    <row r="28" spans="1:38" x14ac:dyDescent="0.2">
      <c r="A28" s="403"/>
      <c r="B28" s="377"/>
      <c r="C28" s="375"/>
      <c r="D28" s="376"/>
      <c r="E28" s="406"/>
      <c r="F28" s="406"/>
      <c r="G28" s="375"/>
      <c r="H28" s="403"/>
      <c r="I28" s="401"/>
      <c r="J28" s="468"/>
      <c r="K28" s="270"/>
      <c r="L28" s="229"/>
      <c r="M28" s="402"/>
      <c r="N28" s="402"/>
      <c r="O28" s="402"/>
      <c r="P28" s="401"/>
      <c r="Q28" s="405"/>
      <c r="R28" s="402"/>
      <c r="S28" s="402"/>
      <c r="T28" s="404"/>
      <c r="U28" s="403"/>
      <c r="V28" s="402"/>
      <c r="W28" s="402"/>
      <c r="X28" s="401"/>
      <c r="Y28" s="405"/>
      <c r="Z28" s="404"/>
      <c r="AA28" s="403"/>
      <c r="AB28" s="405"/>
      <c r="AC28" s="405"/>
      <c r="AD28" s="402"/>
      <c r="AE28" s="402"/>
      <c r="AF28" s="402"/>
      <c r="AG28" s="402"/>
      <c r="AH28" s="402"/>
      <c r="AI28" s="402"/>
      <c r="AJ28" s="402"/>
      <c r="AK28" s="402"/>
      <c r="AL28" s="401"/>
    </row>
    <row r="29" spans="1:38" x14ac:dyDescent="0.2">
      <c r="A29" s="403"/>
      <c r="B29" s="377"/>
      <c r="C29" s="375"/>
      <c r="D29" s="376"/>
      <c r="E29" s="406"/>
      <c r="F29" s="406"/>
      <c r="G29" s="375"/>
      <c r="H29" s="403"/>
      <c r="I29" s="401"/>
      <c r="J29" s="468"/>
      <c r="K29" s="270"/>
      <c r="L29" s="229"/>
      <c r="M29" s="402"/>
      <c r="N29" s="402"/>
      <c r="O29" s="402"/>
      <c r="P29" s="401"/>
      <c r="Q29" s="405"/>
      <c r="R29" s="402"/>
      <c r="S29" s="402"/>
      <c r="T29" s="404"/>
      <c r="U29" s="403"/>
      <c r="V29" s="402"/>
      <c r="W29" s="402"/>
      <c r="X29" s="401"/>
      <c r="Y29" s="405"/>
      <c r="Z29" s="404"/>
      <c r="AA29" s="403"/>
      <c r="AB29" s="405"/>
      <c r="AC29" s="405"/>
      <c r="AD29" s="402"/>
      <c r="AE29" s="402"/>
      <c r="AF29" s="402"/>
      <c r="AG29" s="402"/>
      <c r="AH29" s="402"/>
      <c r="AI29" s="402"/>
      <c r="AJ29" s="402"/>
      <c r="AK29" s="402"/>
      <c r="AL29" s="401"/>
    </row>
    <row r="30" spans="1:38" x14ac:dyDescent="0.2">
      <c r="A30" s="403"/>
      <c r="B30" s="377"/>
      <c r="C30" s="375"/>
      <c r="D30" s="376"/>
      <c r="E30" s="406"/>
      <c r="F30" s="406"/>
      <c r="G30" s="375"/>
      <c r="H30" s="403"/>
      <c r="I30" s="401"/>
      <c r="J30" s="468"/>
      <c r="K30" s="270"/>
      <c r="L30" s="229"/>
      <c r="M30" s="402"/>
      <c r="N30" s="402"/>
      <c r="O30" s="402"/>
      <c r="P30" s="401"/>
      <c r="Q30" s="405"/>
      <c r="R30" s="402"/>
      <c r="S30" s="402"/>
      <c r="T30" s="404"/>
      <c r="U30" s="403"/>
      <c r="V30" s="402"/>
      <c r="W30" s="402"/>
      <c r="X30" s="401"/>
      <c r="Y30" s="405"/>
      <c r="Z30" s="404"/>
      <c r="AA30" s="403"/>
      <c r="AB30" s="405"/>
      <c r="AC30" s="405"/>
      <c r="AD30" s="402"/>
      <c r="AE30" s="402"/>
      <c r="AF30" s="402"/>
      <c r="AG30" s="402"/>
      <c r="AH30" s="402"/>
      <c r="AI30" s="402"/>
      <c r="AJ30" s="402"/>
      <c r="AK30" s="402"/>
      <c r="AL30" s="401"/>
    </row>
    <row r="31" spans="1:38" x14ac:dyDescent="0.2">
      <c r="A31" s="403"/>
      <c r="B31" s="377"/>
      <c r="C31" s="375"/>
      <c r="D31" s="376"/>
      <c r="E31" s="406"/>
      <c r="F31" s="406"/>
      <c r="G31" s="375"/>
      <c r="H31" s="403"/>
      <c r="I31" s="401"/>
      <c r="J31" s="468"/>
      <c r="K31" s="270"/>
      <c r="L31" s="229"/>
      <c r="M31" s="402"/>
      <c r="N31" s="402"/>
      <c r="O31" s="402"/>
      <c r="P31" s="401"/>
      <c r="Q31" s="405"/>
      <c r="R31" s="402"/>
      <c r="S31" s="402"/>
      <c r="T31" s="404"/>
      <c r="U31" s="403"/>
      <c r="V31" s="402"/>
      <c r="W31" s="402"/>
      <c r="X31" s="401"/>
      <c r="Y31" s="405"/>
      <c r="Z31" s="404"/>
      <c r="AA31" s="403"/>
      <c r="AB31" s="405"/>
      <c r="AC31" s="405"/>
      <c r="AD31" s="402"/>
      <c r="AE31" s="402"/>
      <c r="AF31" s="402"/>
      <c r="AG31" s="402"/>
      <c r="AH31" s="402"/>
      <c r="AI31" s="402"/>
      <c r="AJ31" s="402"/>
      <c r="AK31" s="402"/>
      <c r="AL31" s="401"/>
    </row>
    <row r="32" spans="1:38" x14ac:dyDescent="0.2">
      <c r="A32" s="403"/>
      <c r="B32" s="377"/>
      <c r="C32" s="375"/>
      <c r="D32" s="376"/>
      <c r="E32" s="406"/>
      <c r="F32" s="406"/>
      <c r="G32" s="375"/>
      <c r="H32" s="403"/>
      <c r="I32" s="401"/>
      <c r="J32" s="468"/>
      <c r="K32" s="270"/>
      <c r="L32" s="229"/>
      <c r="M32" s="402"/>
      <c r="N32" s="402"/>
      <c r="O32" s="402"/>
      <c r="P32" s="401"/>
      <c r="Q32" s="405"/>
      <c r="R32" s="402"/>
      <c r="S32" s="402"/>
      <c r="T32" s="404"/>
      <c r="U32" s="403"/>
      <c r="V32" s="402"/>
      <c r="W32" s="402"/>
      <c r="X32" s="401"/>
      <c r="Y32" s="405"/>
      <c r="Z32" s="404"/>
      <c r="AA32" s="403"/>
      <c r="AB32" s="405"/>
      <c r="AC32" s="405"/>
      <c r="AD32" s="402"/>
      <c r="AE32" s="402"/>
      <c r="AF32" s="402"/>
      <c r="AG32" s="402"/>
      <c r="AH32" s="402"/>
      <c r="AI32" s="402"/>
      <c r="AJ32" s="402"/>
      <c r="AK32" s="402"/>
      <c r="AL32" s="401"/>
    </row>
    <row r="33" spans="1:38" x14ac:dyDescent="0.2">
      <c r="A33" s="403"/>
      <c r="B33" s="377"/>
      <c r="C33" s="375"/>
      <c r="D33" s="376"/>
      <c r="E33" s="406"/>
      <c r="F33" s="406"/>
      <c r="G33" s="375"/>
      <c r="H33" s="403"/>
      <c r="I33" s="401"/>
      <c r="J33" s="468"/>
      <c r="K33" s="270"/>
      <c r="L33" s="229"/>
      <c r="M33" s="402"/>
      <c r="N33" s="402"/>
      <c r="O33" s="402"/>
      <c r="P33" s="401"/>
      <c r="Q33" s="405"/>
      <c r="R33" s="402"/>
      <c r="S33" s="402"/>
      <c r="T33" s="404"/>
      <c r="U33" s="403"/>
      <c r="V33" s="402"/>
      <c r="W33" s="402"/>
      <c r="X33" s="401"/>
      <c r="Y33" s="405"/>
      <c r="Z33" s="404"/>
      <c r="AA33" s="403"/>
      <c r="AB33" s="405"/>
      <c r="AC33" s="405"/>
      <c r="AD33" s="402"/>
      <c r="AE33" s="402"/>
      <c r="AF33" s="402"/>
      <c r="AG33" s="402"/>
      <c r="AH33" s="402"/>
      <c r="AI33" s="402"/>
      <c r="AJ33" s="402"/>
      <c r="AK33" s="402"/>
      <c r="AL33" s="401"/>
    </row>
    <row r="34" spans="1:38" x14ac:dyDescent="0.2">
      <c r="A34" s="403"/>
      <c r="B34" s="377"/>
      <c r="C34" s="375"/>
      <c r="D34" s="376"/>
      <c r="E34" s="406"/>
      <c r="F34" s="406"/>
      <c r="G34" s="375"/>
      <c r="H34" s="403"/>
      <c r="I34" s="401"/>
      <c r="J34" s="468"/>
      <c r="K34" s="270"/>
      <c r="L34" s="229"/>
      <c r="M34" s="402"/>
      <c r="N34" s="402"/>
      <c r="O34" s="402"/>
      <c r="P34" s="401"/>
      <c r="Q34" s="405"/>
      <c r="R34" s="402"/>
      <c r="S34" s="402"/>
      <c r="T34" s="404"/>
      <c r="U34" s="403"/>
      <c r="V34" s="402"/>
      <c r="W34" s="402"/>
      <c r="X34" s="401"/>
      <c r="Y34" s="405"/>
      <c r="Z34" s="404"/>
      <c r="AA34" s="403"/>
      <c r="AB34" s="405"/>
      <c r="AC34" s="405"/>
      <c r="AD34" s="402"/>
      <c r="AE34" s="402"/>
      <c r="AF34" s="402"/>
      <c r="AG34" s="402"/>
      <c r="AH34" s="402"/>
      <c r="AI34" s="402"/>
      <c r="AJ34" s="402"/>
      <c r="AK34" s="402"/>
      <c r="AL34" s="401"/>
    </row>
    <row r="35" spans="1:38" x14ac:dyDescent="0.2">
      <c r="A35" s="403"/>
      <c r="B35" s="377"/>
      <c r="C35" s="375"/>
      <c r="D35" s="376"/>
      <c r="E35" s="406"/>
      <c r="F35" s="406"/>
      <c r="G35" s="375"/>
      <c r="H35" s="403"/>
      <c r="I35" s="401"/>
      <c r="J35" s="468"/>
      <c r="K35" s="270"/>
      <c r="L35" s="229"/>
      <c r="M35" s="402"/>
      <c r="N35" s="402"/>
      <c r="O35" s="402"/>
      <c r="P35" s="401"/>
      <c r="Q35" s="405"/>
      <c r="R35" s="402"/>
      <c r="S35" s="402"/>
      <c r="T35" s="404"/>
      <c r="U35" s="403"/>
      <c r="V35" s="402"/>
      <c r="W35" s="402"/>
      <c r="X35" s="401"/>
      <c r="Y35" s="405"/>
      <c r="Z35" s="404"/>
      <c r="AA35" s="403"/>
      <c r="AB35" s="405"/>
      <c r="AC35" s="405"/>
      <c r="AD35" s="402"/>
      <c r="AE35" s="402"/>
      <c r="AF35" s="402"/>
      <c r="AG35" s="402"/>
      <c r="AH35" s="402"/>
      <c r="AI35" s="402"/>
      <c r="AJ35" s="402"/>
      <c r="AK35" s="402"/>
      <c r="AL35" s="401"/>
    </row>
    <row r="36" spans="1:38" x14ac:dyDescent="0.2">
      <c r="A36" s="403"/>
      <c r="B36" s="377"/>
      <c r="C36" s="375"/>
      <c r="D36" s="376"/>
      <c r="E36" s="406"/>
      <c r="F36" s="406"/>
      <c r="G36" s="375"/>
      <c r="H36" s="403"/>
      <c r="I36" s="401"/>
      <c r="J36" s="468"/>
      <c r="K36" s="270"/>
      <c r="L36" s="229"/>
      <c r="M36" s="402"/>
      <c r="N36" s="402"/>
      <c r="O36" s="402"/>
      <c r="P36" s="401"/>
      <c r="Q36" s="405"/>
      <c r="R36" s="402"/>
      <c r="S36" s="402"/>
      <c r="T36" s="404"/>
      <c r="U36" s="403"/>
      <c r="V36" s="402"/>
      <c r="W36" s="402"/>
      <c r="X36" s="401"/>
      <c r="Y36" s="405"/>
      <c r="Z36" s="404"/>
      <c r="AA36" s="403"/>
      <c r="AB36" s="405"/>
      <c r="AC36" s="405"/>
      <c r="AD36" s="402"/>
      <c r="AE36" s="402"/>
      <c r="AF36" s="402"/>
      <c r="AG36" s="402"/>
      <c r="AH36" s="402"/>
      <c r="AI36" s="402"/>
      <c r="AJ36" s="402"/>
      <c r="AK36" s="402"/>
      <c r="AL36" s="401"/>
    </row>
    <row r="37" spans="1:38" x14ac:dyDescent="0.2">
      <c r="A37" s="403"/>
      <c r="B37" s="377"/>
      <c r="C37" s="375"/>
      <c r="D37" s="376"/>
      <c r="E37" s="406"/>
      <c r="F37" s="406"/>
      <c r="G37" s="375"/>
      <c r="H37" s="403"/>
      <c r="I37" s="401"/>
      <c r="J37" s="468"/>
      <c r="K37" s="270"/>
      <c r="L37" s="229"/>
      <c r="M37" s="402"/>
      <c r="N37" s="402"/>
      <c r="O37" s="402"/>
      <c r="P37" s="401"/>
      <c r="Q37" s="405"/>
      <c r="R37" s="402"/>
      <c r="S37" s="402"/>
      <c r="T37" s="404"/>
      <c r="U37" s="403"/>
      <c r="V37" s="402"/>
      <c r="W37" s="402"/>
      <c r="X37" s="401"/>
      <c r="Y37" s="405"/>
      <c r="Z37" s="404"/>
      <c r="AA37" s="403"/>
      <c r="AB37" s="405"/>
      <c r="AC37" s="405"/>
      <c r="AD37" s="402"/>
      <c r="AE37" s="402"/>
      <c r="AF37" s="402"/>
      <c r="AG37" s="402"/>
      <c r="AH37" s="402"/>
      <c r="AI37" s="402"/>
      <c r="AJ37" s="402"/>
      <c r="AK37" s="402"/>
      <c r="AL37" s="401"/>
    </row>
    <row r="38" spans="1:38" x14ac:dyDescent="0.2">
      <c r="A38" s="403"/>
      <c r="B38" s="377"/>
      <c r="C38" s="375"/>
      <c r="D38" s="376"/>
      <c r="E38" s="406"/>
      <c r="F38" s="406"/>
      <c r="G38" s="375"/>
      <c r="H38" s="403"/>
      <c r="I38" s="401"/>
      <c r="J38" s="468"/>
      <c r="K38" s="270"/>
      <c r="L38" s="229"/>
      <c r="M38" s="402"/>
      <c r="N38" s="402"/>
      <c r="O38" s="402"/>
      <c r="P38" s="401"/>
      <c r="Q38" s="405"/>
      <c r="R38" s="402"/>
      <c r="S38" s="402"/>
      <c r="T38" s="404"/>
      <c r="U38" s="403"/>
      <c r="V38" s="402"/>
      <c r="W38" s="402"/>
      <c r="X38" s="401"/>
      <c r="Y38" s="405"/>
      <c r="Z38" s="404"/>
      <c r="AA38" s="403"/>
      <c r="AB38" s="405"/>
      <c r="AC38" s="405"/>
      <c r="AD38" s="402"/>
      <c r="AE38" s="402"/>
      <c r="AF38" s="402"/>
      <c r="AG38" s="402"/>
      <c r="AH38" s="402"/>
      <c r="AI38" s="402"/>
      <c r="AJ38" s="402"/>
      <c r="AK38" s="402"/>
      <c r="AL38" s="401"/>
    </row>
    <row r="39" spans="1:38" x14ac:dyDescent="0.2">
      <c r="A39" s="403"/>
      <c r="B39" s="377"/>
      <c r="C39" s="375"/>
      <c r="D39" s="376"/>
      <c r="E39" s="406"/>
      <c r="F39" s="406"/>
      <c r="G39" s="375"/>
      <c r="H39" s="403"/>
      <c r="I39" s="401"/>
      <c r="J39" s="468"/>
      <c r="K39" s="270"/>
      <c r="L39" s="229"/>
      <c r="M39" s="402"/>
      <c r="N39" s="402"/>
      <c r="O39" s="402"/>
      <c r="P39" s="401"/>
      <c r="Q39" s="405"/>
      <c r="R39" s="402"/>
      <c r="S39" s="402"/>
      <c r="T39" s="404"/>
      <c r="U39" s="403"/>
      <c r="V39" s="402"/>
      <c r="W39" s="402"/>
      <c r="X39" s="401"/>
      <c r="Y39" s="405"/>
      <c r="Z39" s="404"/>
      <c r="AA39" s="403"/>
      <c r="AB39" s="405"/>
      <c r="AC39" s="405"/>
      <c r="AD39" s="402"/>
      <c r="AE39" s="402"/>
      <c r="AF39" s="402"/>
      <c r="AG39" s="402"/>
      <c r="AH39" s="402"/>
      <c r="AI39" s="402"/>
      <c r="AJ39" s="402"/>
      <c r="AK39" s="402"/>
      <c r="AL39" s="401"/>
    </row>
    <row r="40" spans="1:38" x14ac:dyDescent="0.2">
      <c r="A40" s="403"/>
      <c r="B40" s="377"/>
      <c r="C40" s="375"/>
      <c r="D40" s="376"/>
      <c r="E40" s="406"/>
      <c r="F40" s="406"/>
      <c r="G40" s="375"/>
      <c r="H40" s="403"/>
      <c r="I40" s="401"/>
      <c r="J40" s="468"/>
      <c r="K40" s="270"/>
      <c r="L40" s="229"/>
      <c r="M40" s="402"/>
      <c r="N40" s="402"/>
      <c r="O40" s="402"/>
      <c r="P40" s="401"/>
      <c r="Q40" s="405"/>
      <c r="R40" s="402"/>
      <c r="S40" s="402"/>
      <c r="T40" s="404"/>
      <c r="U40" s="403"/>
      <c r="V40" s="402"/>
      <c r="W40" s="402"/>
      <c r="X40" s="401"/>
      <c r="Y40" s="405"/>
      <c r="Z40" s="404"/>
      <c r="AA40" s="403"/>
      <c r="AB40" s="405"/>
      <c r="AC40" s="405"/>
      <c r="AD40" s="402"/>
      <c r="AE40" s="402"/>
      <c r="AF40" s="402"/>
      <c r="AG40" s="402"/>
      <c r="AH40" s="402"/>
      <c r="AI40" s="402"/>
      <c r="AJ40" s="402"/>
      <c r="AK40" s="402"/>
      <c r="AL40" s="401"/>
    </row>
    <row r="41" spans="1:38" ht="16" thickBot="1" x14ac:dyDescent="0.25">
      <c r="A41" s="397"/>
      <c r="B41" s="371"/>
      <c r="C41" s="369"/>
      <c r="D41" s="370"/>
      <c r="E41" s="400"/>
      <c r="F41" s="400"/>
      <c r="G41" s="369"/>
      <c r="H41" s="397"/>
      <c r="I41" s="395"/>
      <c r="J41" s="469"/>
      <c r="K41" s="271"/>
      <c r="L41" s="231"/>
      <c r="M41" s="396"/>
      <c r="N41" s="396"/>
      <c r="O41" s="396"/>
      <c r="P41" s="395"/>
      <c r="Q41" s="399"/>
      <c r="R41" s="396"/>
      <c r="S41" s="396"/>
      <c r="T41" s="398"/>
      <c r="U41" s="397"/>
      <c r="V41" s="396"/>
      <c r="W41" s="396"/>
      <c r="X41" s="395"/>
      <c r="Y41" s="399"/>
      <c r="Z41" s="398"/>
      <c r="AA41" s="397"/>
      <c r="AB41" s="399"/>
      <c r="AC41" s="399"/>
      <c r="AD41" s="396"/>
      <c r="AE41" s="396"/>
      <c r="AF41" s="396"/>
      <c r="AG41" s="396"/>
      <c r="AH41" s="396"/>
      <c r="AI41" s="396"/>
      <c r="AJ41" s="396"/>
      <c r="AK41" s="396"/>
      <c r="AL41" s="395"/>
    </row>
  </sheetData>
  <mergeCells count="38">
    <mergeCell ref="Y2:Z2"/>
    <mergeCell ref="E1:G1"/>
    <mergeCell ref="K2:P2"/>
    <mergeCell ref="H2:J2"/>
    <mergeCell ref="Q2:T2"/>
    <mergeCell ref="U2:X2"/>
    <mergeCell ref="A3:C3"/>
    <mergeCell ref="D3:G3"/>
    <mergeCell ref="A2:G2"/>
    <mergeCell ref="P3:P4"/>
    <mergeCell ref="AD3:AD4"/>
    <mergeCell ref="R3:R4"/>
    <mergeCell ref="Y3:Y4"/>
    <mergeCell ref="Q3:Q4"/>
    <mergeCell ref="V3:V4"/>
    <mergeCell ref="H3:I3"/>
    <mergeCell ref="X3:X4"/>
    <mergeCell ref="U3:U4"/>
    <mergeCell ref="K3:K4"/>
    <mergeCell ref="AA2:AL2"/>
    <mergeCell ref="AK3:AK4"/>
    <mergeCell ref="AL3:AL4"/>
    <mergeCell ref="M3:M4"/>
    <mergeCell ref="N3:N4"/>
    <mergeCell ref="Z3:Z4"/>
    <mergeCell ref="L3:L4"/>
    <mergeCell ref="AH3:AH4"/>
    <mergeCell ref="AE3:AE4"/>
    <mergeCell ref="AG3:AG4"/>
    <mergeCell ref="AF3:AF4"/>
    <mergeCell ref="AA3:AA4"/>
    <mergeCell ref="AB3:AB4"/>
    <mergeCell ref="AJ3:AJ4"/>
    <mergeCell ref="W3:W4"/>
    <mergeCell ref="S3:S4"/>
    <mergeCell ref="T3:T4"/>
    <mergeCell ref="O3:O4"/>
    <mergeCell ref="AI3:AI4"/>
  </mergeCell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40187CB1-7457-4407-9682-DF191E7416FE}">
          <x14:formula1>
            <xm:f>References!$A$48:$A$52</xm:f>
          </x14:formula1>
          <xm:sqref>K5:K41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A0BF8-CC3D-4258-A6A5-DE06AAE7E2B0}">
  <sheetPr>
    <tabColor theme="8" tint="0.79998168889431442"/>
  </sheetPr>
  <dimension ref="A1:F38"/>
  <sheetViews>
    <sheetView workbookViewId="0">
      <selection activeCell="A2" sqref="A2:F38"/>
    </sheetView>
  </sheetViews>
  <sheetFormatPr baseColWidth="10" defaultColWidth="9" defaultRowHeight="13" x14ac:dyDescent="0.15"/>
  <cols>
    <col min="1" max="1" width="40.796875" customWidth="1"/>
    <col min="2" max="2" width="34.3984375" customWidth="1"/>
    <col min="3" max="3" width="35.796875" customWidth="1"/>
    <col min="4" max="4" width="26.3984375" customWidth="1"/>
    <col min="5" max="5" width="24.19921875" customWidth="1"/>
    <col min="6" max="6" width="25.19921875" customWidth="1"/>
  </cols>
  <sheetData>
    <row r="1" spans="1:6" ht="14" thickBot="1" x14ac:dyDescent="0.2"/>
    <row r="2" spans="1:6" ht="31" thickBot="1" x14ac:dyDescent="0.25">
      <c r="A2" s="282" t="s">
        <v>1790</v>
      </c>
      <c r="B2" s="283" t="s">
        <v>1791</v>
      </c>
      <c r="C2" s="283" t="s">
        <v>1792</v>
      </c>
      <c r="D2" s="283" t="s">
        <v>1793</v>
      </c>
      <c r="E2" s="476" t="s">
        <v>1794</v>
      </c>
      <c r="F2" s="285" t="s">
        <v>1795</v>
      </c>
    </row>
    <row r="3" spans="1:6" x14ac:dyDescent="0.15">
      <c r="A3" s="273"/>
      <c r="B3" s="233"/>
      <c r="C3" s="233"/>
      <c r="D3" s="233"/>
      <c r="E3" s="233"/>
      <c r="F3" s="234"/>
    </row>
    <row r="4" spans="1:6" x14ac:dyDescent="0.15">
      <c r="A4" s="270"/>
      <c r="B4" s="229"/>
      <c r="C4" s="229"/>
      <c r="D4" s="229"/>
      <c r="E4" s="229"/>
      <c r="F4" s="230"/>
    </row>
    <row r="5" spans="1:6" x14ac:dyDescent="0.15">
      <c r="A5" s="270"/>
      <c r="B5" s="229"/>
      <c r="C5" s="229"/>
      <c r="D5" s="229"/>
      <c r="E5" s="229"/>
      <c r="F5" s="230"/>
    </row>
    <row r="6" spans="1:6" x14ac:dyDescent="0.15">
      <c r="A6" s="270"/>
      <c r="B6" s="229"/>
      <c r="C6" s="229"/>
      <c r="D6" s="229"/>
      <c r="E6" s="229"/>
      <c r="F6" s="230"/>
    </row>
    <row r="7" spans="1:6" x14ac:dyDescent="0.15">
      <c r="A7" s="270"/>
      <c r="B7" s="229"/>
      <c r="C7" s="229"/>
      <c r="D7" s="229"/>
      <c r="E7" s="229"/>
      <c r="F7" s="230"/>
    </row>
    <row r="8" spans="1:6" x14ac:dyDescent="0.15">
      <c r="A8" s="270"/>
      <c r="B8" s="229"/>
      <c r="C8" s="229"/>
      <c r="D8" s="229"/>
      <c r="E8" s="229"/>
      <c r="F8" s="230"/>
    </row>
    <row r="9" spans="1:6" x14ac:dyDescent="0.15">
      <c r="A9" s="270"/>
      <c r="B9" s="229"/>
      <c r="C9" s="229"/>
      <c r="D9" s="229"/>
      <c r="E9" s="229"/>
      <c r="F9" s="230"/>
    </row>
    <row r="10" spans="1:6" x14ac:dyDescent="0.15">
      <c r="A10" s="270"/>
      <c r="B10" s="229"/>
      <c r="C10" s="229"/>
      <c r="D10" s="229"/>
      <c r="E10" s="229"/>
      <c r="F10" s="230"/>
    </row>
    <row r="11" spans="1:6" x14ac:dyDescent="0.15">
      <c r="A11" s="270"/>
      <c r="B11" s="229"/>
      <c r="C11" s="229"/>
      <c r="D11" s="229"/>
      <c r="E11" s="229"/>
      <c r="F11" s="230"/>
    </row>
    <row r="12" spans="1:6" x14ac:dyDescent="0.15">
      <c r="A12" s="270"/>
      <c r="B12" s="229"/>
      <c r="C12" s="229"/>
      <c r="D12" s="229"/>
      <c r="E12" s="229"/>
      <c r="F12" s="230"/>
    </row>
    <row r="13" spans="1:6" x14ac:dyDescent="0.15">
      <c r="A13" s="270"/>
      <c r="B13" s="229"/>
      <c r="C13" s="229"/>
      <c r="D13" s="229"/>
      <c r="E13" s="229"/>
      <c r="F13" s="230"/>
    </row>
    <row r="14" spans="1:6" x14ac:dyDescent="0.15">
      <c r="A14" s="270"/>
      <c r="B14" s="229"/>
      <c r="C14" s="229"/>
      <c r="D14" s="229"/>
      <c r="E14" s="229"/>
      <c r="F14" s="230"/>
    </row>
    <row r="15" spans="1:6" x14ac:dyDescent="0.15">
      <c r="A15" s="270"/>
      <c r="B15" s="229"/>
      <c r="C15" s="229"/>
      <c r="D15" s="229"/>
      <c r="E15" s="229"/>
      <c r="F15" s="230"/>
    </row>
    <row r="16" spans="1:6" x14ac:dyDescent="0.15">
      <c r="A16" s="270"/>
      <c r="B16" s="229"/>
      <c r="C16" s="229"/>
      <c r="D16" s="229"/>
      <c r="E16" s="229"/>
      <c r="F16" s="230"/>
    </row>
    <row r="17" spans="1:6" x14ac:dyDescent="0.15">
      <c r="A17" s="270"/>
      <c r="B17" s="229"/>
      <c r="C17" s="229"/>
      <c r="D17" s="229"/>
      <c r="E17" s="229"/>
      <c r="F17" s="230"/>
    </row>
    <row r="18" spans="1:6" x14ac:dyDescent="0.15">
      <c r="A18" s="270"/>
      <c r="B18" s="229"/>
      <c r="C18" s="229"/>
      <c r="D18" s="229"/>
      <c r="E18" s="229"/>
      <c r="F18" s="230"/>
    </row>
    <row r="19" spans="1:6" x14ac:dyDescent="0.15">
      <c r="A19" s="270"/>
      <c r="B19" s="229"/>
      <c r="C19" s="229"/>
      <c r="D19" s="229"/>
      <c r="E19" s="229"/>
      <c r="F19" s="230"/>
    </row>
    <row r="20" spans="1:6" x14ac:dyDescent="0.15">
      <c r="A20" s="270"/>
      <c r="B20" s="229"/>
      <c r="C20" s="229"/>
      <c r="D20" s="229"/>
      <c r="E20" s="229"/>
      <c r="F20" s="230"/>
    </row>
    <row r="21" spans="1:6" x14ac:dyDescent="0.15">
      <c r="A21" s="270"/>
      <c r="B21" s="229"/>
      <c r="C21" s="229"/>
      <c r="D21" s="229"/>
      <c r="E21" s="229"/>
      <c r="F21" s="230"/>
    </row>
    <row r="22" spans="1:6" x14ac:dyDescent="0.15">
      <c r="A22" s="270"/>
      <c r="B22" s="229"/>
      <c r="C22" s="229"/>
      <c r="D22" s="229"/>
      <c r="E22" s="229"/>
      <c r="F22" s="230"/>
    </row>
    <row r="23" spans="1:6" x14ac:dyDescent="0.15">
      <c r="A23" s="270"/>
      <c r="B23" s="229"/>
      <c r="C23" s="229"/>
      <c r="D23" s="229"/>
      <c r="E23" s="229"/>
      <c r="F23" s="230"/>
    </row>
    <row r="24" spans="1:6" x14ac:dyDescent="0.15">
      <c r="A24" s="270"/>
      <c r="B24" s="229"/>
      <c r="C24" s="229"/>
      <c r="D24" s="229"/>
      <c r="E24" s="229"/>
      <c r="F24" s="230"/>
    </row>
    <row r="25" spans="1:6" x14ac:dyDescent="0.15">
      <c r="A25" s="270"/>
      <c r="B25" s="229"/>
      <c r="C25" s="229"/>
      <c r="D25" s="229"/>
      <c r="E25" s="229"/>
      <c r="F25" s="230"/>
    </row>
    <row r="26" spans="1:6" x14ac:dyDescent="0.15">
      <c r="A26" s="270"/>
      <c r="B26" s="229"/>
      <c r="C26" s="229"/>
      <c r="D26" s="229"/>
      <c r="E26" s="229"/>
      <c r="F26" s="230"/>
    </row>
    <row r="27" spans="1:6" x14ac:dyDescent="0.15">
      <c r="A27" s="270"/>
      <c r="B27" s="229"/>
      <c r="C27" s="229"/>
      <c r="D27" s="229"/>
      <c r="E27" s="229"/>
      <c r="F27" s="230"/>
    </row>
    <row r="28" spans="1:6" x14ac:dyDescent="0.15">
      <c r="A28" s="270"/>
      <c r="B28" s="229"/>
      <c r="C28" s="229"/>
      <c r="D28" s="229"/>
      <c r="E28" s="229"/>
      <c r="F28" s="230"/>
    </row>
    <row r="29" spans="1:6" x14ac:dyDescent="0.15">
      <c r="A29" s="270"/>
      <c r="B29" s="229"/>
      <c r="C29" s="229"/>
      <c r="D29" s="229"/>
      <c r="E29" s="229"/>
      <c r="F29" s="230"/>
    </row>
    <row r="30" spans="1:6" x14ac:dyDescent="0.15">
      <c r="A30" s="270"/>
      <c r="B30" s="229"/>
      <c r="C30" s="229"/>
      <c r="D30" s="229"/>
      <c r="E30" s="229"/>
      <c r="F30" s="230"/>
    </row>
    <row r="31" spans="1:6" x14ac:dyDescent="0.15">
      <c r="A31" s="270"/>
      <c r="B31" s="229"/>
      <c r="C31" s="229"/>
      <c r="D31" s="229"/>
      <c r="E31" s="229"/>
      <c r="F31" s="230"/>
    </row>
    <row r="32" spans="1:6" x14ac:dyDescent="0.15">
      <c r="A32" s="270"/>
      <c r="B32" s="229"/>
      <c r="C32" s="229"/>
      <c r="D32" s="229"/>
      <c r="E32" s="229"/>
      <c r="F32" s="230"/>
    </row>
    <row r="33" spans="1:6" x14ac:dyDescent="0.15">
      <c r="A33" s="270"/>
      <c r="B33" s="229"/>
      <c r="C33" s="229"/>
      <c r="D33" s="229"/>
      <c r="E33" s="229"/>
      <c r="F33" s="230"/>
    </row>
    <row r="34" spans="1:6" x14ac:dyDescent="0.15">
      <c r="A34" s="270"/>
      <c r="B34" s="229"/>
      <c r="C34" s="229"/>
      <c r="D34" s="229"/>
      <c r="E34" s="229"/>
      <c r="F34" s="230"/>
    </row>
    <row r="35" spans="1:6" x14ac:dyDescent="0.15">
      <c r="A35" s="270"/>
      <c r="B35" s="229"/>
      <c r="C35" s="229"/>
      <c r="D35" s="229"/>
      <c r="E35" s="229"/>
      <c r="F35" s="230"/>
    </row>
    <row r="36" spans="1:6" x14ac:dyDescent="0.15">
      <c r="A36" s="270"/>
      <c r="B36" s="229"/>
      <c r="C36" s="229"/>
      <c r="D36" s="229"/>
      <c r="E36" s="229"/>
      <c r="F36" s="230"/>
    </row>
    <row r="37" spans="1:6" x14ac:dyDescent="0.15">
      <c r="A37" s="270"/>
      <c r="B37" s="229"/>
      <c r="C37" s="229"/>
      <c r="D37" s="229"/>
      <c r="E37" s="229"/>
      <c r="F37" s="230"/>
    </row>
    <row r="38" spans="1:6" ht="14" thickBot="1" x14ac:dyDescent="0.2">
      <c r="A38" s="271"/>
      <c r="B38" s="231"/>
      <c r="C38" s="231"/>
      <c r="D38" s="231"/>
      <c r="E38" s="231"/>
      <c r="F38" s="232"/>
    </row>
  </sheetData>
  <hyperlinks>
    <hyperlink ref="E2" r:id="rId1" xr:uid="{A7AB1728-0CDF-49E1-B327-0985BE09918F}"/>
  </hyperlinks>
  <pageMargins left="0.7" right="0.7" top="0.75" bottom="0.75" header="0.3" footer="0.3"/>
  <pageSetup orientation="portrait" horizontalDpi="1200" verticalDpi="1200"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F6942-3D9F-4434-9B0B-6EC48D54AAF7}">
  <sheetPr>
    <tabColor theme="5" tint="0.79998168889431442"/>
  </sheetPr>
  <dimension ref="A1:Q43"/>
  <sheetViews>
    <sheetView zoomScaleNormal="100" workbookViewId="0">
      <selection activeCell="B4" sqref="B4"/>
    </sheetView>
  </sheetViews>
  <sheetFormatPr baseColWidth="10" defaultColWidth="9.19921875" defaultRowHeight="15" x14ac:dyDescent="0.2"/>
  <cols>
    <col min="1" max="1" width="13.796875" style="247" customWidth="1"/>
    <col min="2" max="2" width="22.19921875" style="247" customWidth="1"/>
    <col min="3" max="3" width="19.796875" style="247" customWidth="1"/>
    <col min="4" max="4" width="14.19921875" style="247" customWidth="1"/>
    <col min="5" max="5" width="22.796875" style="247" customWidth="1"/>
    <col min="6" max="9" width="26.59765625" style="247" customWidth="1"/>
    <col min="10" max="10" width="30.59765625" style="247" customWidth="1"/>
    <col min="11" max="11" width="25.3984375" style="247" customWidth="1"/>
    <col min="12" max="12" width="22.59765625" style="247" customWidth="1"/>
    <col min="13" max="13" width="23.59765625" style="247" customWidth="1"/>
    <col min="14" max="16" width="12.59765625" style="247" customWidth="1"/>
    <col min="17" max="16384" width="9.19921875" style="247"/>
  </cols>
  <sheetData>
    <row r="1" spans="1:17" customFormat="1" ht="49.5" customHeight="1" thickBot="1" x14ac:dyDescent="0.25">
      <c r="A1" s="325" t="s">
        <v>1592</v>
      </c>
      <c r="B1" s="315" t="s">
        <v>1796</v>
      </c>
      <c r="C1" s="362" t="s">
        <v>1617</v>
      </c>
      <c r="D1" s="365"/>
      <c r="E1" s="362" t="s">
        <v>1618</v>
      </c>
      <c r="F1" s="365"/>
      <c r="G1" s="309"/>
      <c r="H1" s="309"/>
      <c r="I1" s="309"/>
      <c r="J1" s="309"/>
    </row>
    <row r="2" spans="1:17" ht="65" thickBot="1" x14ac:dyDescent="0.25">
      <c r="A2" s="262" t="s">
        <v>1797</v>
      </c>
      <c r="B2" s="261" t="s">
        <v>1798</v>
      </c>
      <c r="C2" s="260" t="s">
        <v>1799</v>
      </c>
      <c r="D2" s="261" t="s">
        <v>1800</v>
      </c>
      <c r="E2" s="260" t="s">
        <v>1801</v>
      </c>
      <c r="F2" s="261" t="s">
        <v>1802</v>
      </c>
      <c r="G2" s="261" t="s">
        <v>1803</v>
      </c>
      <c r="H2" s="261" t="s">
        <v>1804</v>
      </c>
      <c r="I2" s="261" t="s">
        <v>1805</v>
      </c>
      <c r="J2" s="261" t="s">
        <v>1806</v>
      </c>
      <c r="K2" s="260" t="s">
        <v>1807</v>
      </c>
      <c r="L2" s="260" t="s">
        <v>1808</v>
      </c>
      <c r="M2" s="260" t="s">
        <v>1809</v>
      </c>
      <c r="N2" s="260" t="s">
        <v>1810</v>
      </c>
      <c r="O2" s="260" t="s">
        <v>1811</v>
      </c>
      <c r="P2" s="259" t="s">
        <v>1812</v>
      </c>
      <c r="Q2" s="258"/>
    </row>
    <row r="3" spans="1:17" x14ac:dyDescent="0.2">
      <c r="A3" s="255" t="s">
        <v>1813</v>
      </c>
      <c r="B3" s="257"/>
      <c r="C3" s="257"/>
      <c r="D3" s="257"/>
      <c r="E3" s="257"/>
      <c r="F3" s="257"/>
      <c r="G3" s="257"/>
      <c r="H3" s="257"/>
      <c r="I3" s="257"/>
      <c r="J3" s="257"/>
      <c r="K3" s="257"/>
      <c r="L3" s="257"/>
      <c r="M3" s="257"/>
      <c r="N3" s="257"/>
      <c r="O3" s="257"/>
      <c r="P3" s="256"/>
    </row>
    <row r="4" spans="1:17" x14ac:dyDescent="0.2">
      <c r="A4" s="254" t="s">
        <v>1814</v>
      </c>
      <c r="B4" s="253"/>
      <c r="C4" s="253"/>
      <c r="D4" s="253"/>
      <c r="E4" s="253"/>
      <c r="F4" s="253"/>
      <c r="G4" s="253"/>
      <c r="H4" s="253"/>
      <c r="I4" s="253"/>
      <c r="J4" s="253"/>
      <c r="K4" s="253"/>
      <c r="L4" s="253"/>
      <c r="M4" s="253"/>
      <c r="N4" s="253"/>
      <c r="O4" s="253"/>
      <c r="P4" s="252"/>
    </row>
    <row r="5" spans="1:17" x14ac:dyDescent="0.2">
      <c r="A5" s="255" t="s">
        <v>1815</v>
      </c>
      <c r="B5" s="253"/>
      <c r="C5" s="253"/>
      <c r="D5" s="253"/>
      <c r="E5" s="253"/>
      <c r="F5" s="253"/>
      <c r="G5" s="253"/>
      <c r="H5" s="253"/>
      <c r="I5" s="253"/>
      <c r="J5" s="253"/>
      <c r="K5" s="253"/>
      <c r="L5" s="253"/>
      <c r="M5" s="253"/>
      <c r="N5" s="253"/>
      <c r="O5" s="253"/>
      <c r="P5" s="252"/>
    </row>
    <row r="6" spans="1:17" x14ac:dyDescent="0.2">
      <c r="A6" s="254" t="s">
        <v>1816</v>
      </c>
      <c r="B6" s="253"/>
      <c r="C6" s="253"/>
      <c r="D6" s="253"/>
      <c r="E6" s="253"/>
      <c r="F6" s="253"/>
      <c r="G6" s="253"/>
      <c r="H6" s="253"/>
      <c r="I6" s="253"/>
      <c r="J6" s="253"/>
      <c r="K6" s="253"/>
      <c r="L6" s="253"/>
      <c r="M6" s="253"/>
      <c r="N6" s="253"/>
      <c r="O6" s="253"/>
      <c r="P6" s="252"/>
    </row>
    <row r="7" spans="1:17" x14ac:dyDescent="0.2">
      <c r="A7" s="255" t="s">
        <v>1817</v>
      </c>
      <c r="B7" s="253"/>
      <c r="C7" s="253"/>
      <c r="D7" s="253"/>
      <c r="E7" s="253"/>
      <c r="F7" s="253"/>
      <c r="G7" s="253"/>
      <c r="H7" s="253"/>
      <c r="I7" s="253"/>
      <c r="J7" s="253"/>
      <c r="K7" s="253"/>
      <c r="L7" s="253"/>
      <c r="M7" s="253"/>
      <c r="N7" s="253"/>
      <c r="O7" s="253"/>
      <c r="P7" s="252"/>
    </row>
    <row r="8" spans="1:17" x14ac:dyDescent="0.2">
      <c r="A8" s="254" t="s">
        <v>1818</v>
      </c>
      <c r="B8" s="253"/>
      <c r="C8" s="253"/>
      <c r="D8" s="253"/>
      <c r="E8" s="253"/>
      <c r="F8" s="253"/>
      <c r="G8" s="253"/>
      <c r="H8" s="253"/>
      <c r="I8" s="253"/>
      <c r="J8" s="253"/>
      <c r="K8" s="253"/>
      <c r="L8" s="253"/>
      <c r="M8" s="253"/>
      <c r="N8" s="253"/>
      <c r="O8" s="253"/>
      <c r="P8" s="252"/>
    </row>
    <row r="9" spans="1:17" x14ac:dyDescent="0.2">
      <c r="A9" s="255" t="s">
        <v>1819</v>
      </c>
      <c r="B9" s="253"/>
      <c r="C9" s="253"/>
      <c r="D9" s="253"/>
      <c r="E9" s="253"/>
      <c r="F9" s="253"/>
      <c r="G9" s="253"/>
      <c r="H9" s="253"/>
      <c r="I9" s="253"/>
      <c r="J9" s="253"/>
      <c r="K9" s="253"/>
      <c r="L9" s="253"/>
      <c r="M9" s="253"/>
      <c r="N9" s="253"/>
      <c r="O9" s="253"/>
      <c r="P9" s="252"/>
    </row>
    <row r="10" spans="1:17" x14ac:dyDescent="0.2">
      <c r="A10" s="254" t="s">
        <v>1820</v>
      </c>
      <c r="B10" s="253"/>
      <c r="C10" s="253"/>
      <c r="D10" s="253"/>
      <c r="E10" s="253"/>
      <c r="F10" s="253"/>
      <c r="G10" s="253"/>
      <c r="H10" s="253"/>
      <c r="I10" s="253"/>
      <c r="J10" s="253"/>
      <c r="K10" s="253"/>
      <c r="L10" s="253"/>
      <c r="M10" s="253"/>
      <c r="N10" s="253"/>
      <c r="O10" s="253"/>
      <c r="P10" s="252"/>
    </row>
    <row r="11" spans="1:17" x14ac:dyDescent="0.2">
      <c r="A11" s="255" t="s">
        <v>1821</v>
      </c>
      <c r="B11" s="253"/>
      <c r="C11" s="253"/>
      <c r="D11" s="253"/>
      <c r="E11" s="253"/>
      <c r="F11" s="253"/>
      <c r="G11" s="253"/>
      <c r="H11" s="253"/>
      <c r="I11" s="253"/>
      <c r="J11" s="253"/>
      <c r="K11" s="253"/>
      <c r="L11" s="253"/>
      <c r="M11" s="253"/>
      <c r="N11" s="253"/>
      <c r="O11" s="253"/>
      <c r="P11" s="252"/>
    </row>
    <row r="12" spans="1:17" x14ac:dyDescent="0.2">
      <c r="A12" s="254" t="s">
        <v>1822</v>
      </c>
      <c r="B12" s="253"/>
      <c r="C12" s="253"/>
      <c r="D12" s="253"/>
      <c r="E12" s="253"/>
      <c r="F12" s="253"/>
      <c r="G12" s="253"/>
      <c r="H12" s="253"/>
      <c r="I12" s="253"/>
      <c r="J12" s="253"/>
      <c r="K12" s="253"/>
      <c r="L12" s="253"/>
      <c r="M12" s="253"/>
      <c r="N12" s="253"/>
      <c r="O12" s="253"/>
      <c r="P12" s="252"/>
    </row>
    <row r="13" spans="1:17" x14ac:dyDescent="0.2">
      <c r="A13" s="254" t="s">
        <v>1823</v>
      </c>
      <c r="B13" s="253"/>
      <c r="C13" s="253"/>
      <c r="D13" s="253"/>
      <c r="E13" s="253"/>
      <c r="F13" s="253"/>
      <c r="G13" s="253"/>
      <c r="H13" s="253"/>
      <c r="I13" s="253"/>
      <c r="J13" s="253"/>
      <c r="K13" s="253"/>
      <c r="L13" s="253"/>
      <c r="M13" s="253"/>
      <c r="N13" s="253"/>
      <c r="O13" s="253"/>
      <c r="P13" s="252"/>
    </row>
    <row r="14" spans="1:17" x14ac:dyDescent="0.2">
      <c r="A14" s="254" t="s">
        <v>1824</v>
      </c>
      <c r="B14" s="253"/>
      <c r="C14" s="253"/>
      <c r="D14" s="253"/>
      <c r="E14" s="253"/>
      <c r="F14" s="253"/>
      <c r="G14" s="253"/>
      <c r="H14" s="253"/>
      <c r="I14" s="253"/>
      <c r="J14" s="253"/>
      <c r="K14" s="253"/>
      <c r="L14" s="253"/>
      <c r="M14" s="253"/>
      <c r="N14" s="253"/>
      <c r="O14" s="253"/>
      <c r="P14" s="252"/>
    </row>
    <row r="15" spans="1:17" x14ac:dyDescent="0.2">
      <c r="A15" s="254" t="s">
        <v>1825</v>
      </c>
      <c r="B15" s="253"/>
      <c r="C15" s="253"/>
      <c r="D15" s="253"/>
      <c r="E15" s="253"/>
      <c r="F15" s="253"/>
      <c r="G15" s="253"/>
      <c r="H15" s="253"/>
      <c r="I15" s="253"/>
      <c r="J15" s="253"/>
      <c r="K15" s="253"/>
      <c r="L15" s="253"/>
      <c r="M15" s="253"/>
      <c r="N15" s="253"/>
      <c r="O15" s="253"/>
      <c r="P15" s="252"/>
    </row>
    <row r="16" spans="1:17" x14ac:dyDescent="0.2">
      <c r="A16" s="254" t="s">
        <v>1826</v>
      </c>
      <c r="B16" s="253"/>
      <c r="C16" s="253"/>
      <c r="D16" s="253"/>
      <c r="E16" s="253"/>
      <c r="F16" s="253"/>
      <c r="G16" s="253"/>
      <c r="H16" s="253"/>
      <c r="I16" s="253"/>
      <c r="J16" s="253"/>
      <c r="K16" s="253"/>
      <c r="L16" s="253"/>
      <c r="M16" s="253"/>
      <c r="N16" s="253"/>
      <c r="O16" s="253"/>
      <c r="P16" s="252"/>
    </row>
    <row r="17" spans="1:16" x14ac:dyDescent="0.2">
      <c r="A17" s="254" t="s">
        <v>1827</v>
      </c>
      <c r="B17" s="253"/>
      <c r="C17" s="253"/>
      <c r="D17" s="253"/>
      <c r="E17" s="253"/>
      <c r="F17" s="253"/>
      <c r="G17" s="253"/>
      <c r="H17" s="253"/>
      <c r="I17" s="253"/>
      <c r="J17" s="253"/>
      <c r="K17" s="253"/>
      <c r="L17" s="253"/>
      <c r="M17" s="253"/>
      <c r="N17" s="253"/>
      <c r="O17" s="253"/>
      <c r="P17" s="252"/>
    </row>
    <row r="18" spans="1:16" x14ac:dyDescent="0.2">
      <c r="A18" s="254" t="s">
        <v>1828</v>
      </c>
      <c r="B18" s="253"/>
      <c r="C18" s="253"/>
      <c r="D18" s="253"/>
      <c r="E18" s="253"/>
      <c r="F18" s="253"/>
      <c r="G18" s="253"/>
      <c r="H18" s="253"/>
      <c r="I18" s="253"/>
      <c r="J18" s="253"/>
      <c r="K18" s="253"/>
      <c r="L18" s="253"/>
      <c r="M18" s="253"/>
      <c r="N18" s="253"/>
      <c r="O18" s="253"/>
      <c r="P18" s="252"/>
    </row>
    <row r="19" spans="1:16" x14ac:dyDescent="0.2">
      <c r="A19" s="254" t="s">
        <v>1829</v>
      </c>
      <c r="B19" s="253"/>
      <c r="C19" s="253"/>
      <c r="D19" s="253"/>
      <c r="E19" s="253"/>
      <c r="F19" s="253"/>
      <c r="G19" s="253"/>
      <c r="H19" s="253"/>
      <c r="I19" s="253"/>
      <c r="J19" s="253"/>
      <c r="K19" s="253"/>
      <c r="L19" s="253"/>
      <c r="M19" s="253"/>
      <c r="N19" s="253"/>
      <c r="O19" s="253"/>
      <c r="P19" s="252"/>
    </row>
    <row r="20" spans="1:16" x14ac:dyDescent="0.2">
      <c r="A20" s="254" t="s">
        <v>1830</v>
      </c>
      <c r="B20" s="253"/>
      <c r="C20" s="253"/>
      <c r="D20" s="253"/>
      <c r="E20" s="253"/>
      <c r="F20" s="253"/>
      <c r="G20" s="253"/>
      <c r="H20" s="253"/>
      <c r="I20" s="253"/>
      <c r="J20" s="253"/>
      <c r="K20" s="253"/>
      <c r="L20" s="253"/>
      <c r="M20" s="253"/>
      <c r="N20" s="253"/>
      <c r="O20" s="253"/>
      <c r="P20" s="252"/>
    </row>
    <row r="21" spans="1:16" x14ac:dyDescent="0.2">
      <c r="A21" s="254" t="s">
        <v>1831</v>
      </c>
      <c r="B21" s="253"/>
      <c r="C21" s="253"/>
      <c r="D21" s="253"/>
      <c r="E21" s="253"/>
      <c r="F21" s="253"/>
      <c r="G21" s="253"/>
      <c r="H21" s="253"/>
      <c r="I21" s="253"/>
      <c r="J21" s="253"/>
      <c r="K21" s="253"/>
      <c r="L21" s="253"/>
      <c r="M21" s="253"/>
      <c r="N21" s="253"/>
      <c r="O21" s="253"/>
      <c r="P21" s="252"/>
    </row>
    <row r="22" spans="1:16" x14ac:dyDescent="0.2">
      <c r="A22" s="254" t="s">
        <v>1832</v>
      </c>
      <c r="B22" s="253"/>
      <c r="C22" s="253"/>
      <c r="D22" s="253"/>
      <c r="E22" s="253"/>
      <c r="F22" s="253"/>
      <c r="G22" s="253"/>
      <c r="H22" s="253"/>
      <c r="I22" s="253"/>
      <c r="J22" s="253"/>
      <c r="K22" s="253"/>
      <c r="L22" s="253"/>
      <c r="M22" s="253"/>
      <c r="N22" s="253"/>
      <c r="O22" s="253"/>
      <c r="P22" s="252"/>
    </row>
    <row r="23" spans="1:16" x14ac:dyDescent="0.2">
      <c r="A23" s="254" t="s">
        <v>1833</v>
      </c>
      <c r="B23" s="253"/>
      <c r="C23" s="253"/>
      <c r="D23" s="253"/>
      <c r="E23" s="253"/>
      <c r="F23" s="253"/>
      <c r="G23" s="253"/>
      <c r="H23" s="253"/>
      <c r="I23" s="253"/>
      <c r="J23" s="253"/>
      <c r="K23" s="253"/>
      <c r="L23" s="253"/>
      <c r="M23" s="253"/>
      <c r="N23" s="253"/>
      <c r="O23" s="253"/>
      <c r="P23" s="252"/>
    </row>
    <row r="24" spans="1:16" x14ac:dyDescent="0.2">
      <c r="A24" s="254" t="s">
        <v>1834</v>
      </c>
      <c r="B24" s="253"/>
      <c r="C24" s="253"/>
      <c r="D24" s="253"/>
      <c r="E24" s="253"/>
      <c r="F24" s="253"/>
      <c r="G24" s="253"/>
      <c r="H24" s="253"/>
      <c r="I24" s="253"/>
      <c r="J24" s="253"/>
      <c r="K24" s="253"/>
      <c r="L24" s="253"/>
      <c r="M24" s="253"/>
      <c r="N24" s="253"/>
      <c r="O24" s="253"/>
      <c r="P24" s="252"/>
    </row>
    <row r="25" spans="1:16" x14ac:dyDescent="0.2">
      <c r="A25" s="254" t="s">
        <v>1835</v>
      </c>
      <c r="B25" s="253"/>
      <c r="C25" s="253"/>
      <c r="D25" s="253"/>
      <c r="E25" s="253"/>
      <c r="F25" s="253"/>
      <c r="G25" s="253"/>
      <c r="H25" s="253"/>
      <c r="I25" s="253"/>
      <c r="J25" s="253"/>
      <c r="K25" s="253"/>
      <c r="L25" s="253"/>
      <c r="M25" s="253"/>
      <c r="N25" s="253"/>
      <c r="O25" s="253"/>
      <c r="P25" s="252"/>
    </row>
    <row r="26" spans="1:16" x14ac:dyDescent="0.2">
      <c r="A26" s="254" t="s">
        <v>1836</v>
      </c>
      <c r="B26" s="253"/>
      <c r="C26" s="253"/>
      <c r="D26" s="253"/>
      <c r="E26" s="253"/>
      <c r="F26" s="253"/>
      <c r="G26" s="253"/>
      <c r="H26" s="253"/>
      <c r="I26" s="253"/>
      <c r="J26" s="253"/>
      <c r="K26" s="253"/>
      <c r="L26" s="253"/>
      <c r="M26" s="253"/>
      <c r="N26" s="253"/>
      <c r="O26" s="253"/>
      <c r="P26" s="252"/>
    </row>
    <row r="27" spans="1:16" x14ac:dyDescent="0.2">
      <c r="A27" s="254" t="s">
        <v>1837</v>
      </c>
      <c r="B27" s="253"/>
      <c r="C27" s="253"/>
      <c r="D27" s="253"/>
      <c r="E27" s="253"/>
      <c r="F27" s="253"/>
      <c r="G27" s="253"/>
      <c r="H27" s="253"/>
      <c r="I27" s="253"/>
      <c r="J27" s="253"/>
      <c r="K27" s="253"/>
      <c r="L27" s="253"/>
      <c r="M27" s="253"/>
      <c r="N27" s="253"/>
      <c r="O27" s="253"/>
      <c r="P27" s="252"/>
    </row>
    <row r="28" spans="1:16" x14ac:dyDescent="0.2">
      <c r="A28" s="254" t="s">
        <v>1838</v>
      </c>
      <c r="B28" s="253"/>
      <c r="C28" s="253"/>
      <c r="D28" s="253"/>
      <c r="E28" s="253"/>
      <c r="F28" s="253"/>
      <c r="G28" s="253"/>
      <c r="H28" s="253"/>
      <c r="I28" s="253"/>
      <c r="J28" s="253"/>
      <c r="K28" s="253"/>
      <c r="L28" s="253"/>
      <c r="M28" s="253"/>
      <c r="N28" s="253"/>
      <c r="O28" s="253"/>
      <c r="P28" s="252"/>
    </row>
    <row r="29" spans="1:16" x14ac:dyDescent="0.2">
      <c r="A29" s="254" t="s">
        <v>1839</v>
      </c>
      <c r="B29" s="253"/>
      <c r="C29" s="253"/>
      <c r="D29" s="253"/>
      <c r="E29" s="253"/>
      <c r="F29" s="253"/>
      <c r="G29" s="253"/>
      <c r="H29" s="253"/>
      <c r="I29" s="253"/>
      <c r="J29" s="253"/>
      <c r="K29" s="253"/>
      <c r="L29" s="253"/>
      <c r="M29" s="253"/>
      <c r="N29" s="253"/>
      <c r="O29" s="253"/>
      <c r="P29" s="252"/>
    </row>
    <row r="30" spans="1:16" x14ac:dyDescent="0.2">
      <c r="A30" s="254" t="s">
        <v>1840</v>
      </c>
      <c r="B30" s="253"/>
      <c r="C30" s="253"/>
      <c r="D30" s="253"/>
      <c r="E30" s="253"/>
      <c r="F30" s="253"/>
      <c r="G30" s="253"/>
      <c r="H30" s="253"/>
      <c r="I30" s="253"/>
      <c r="J30" s="253"/>
      <c r="K30" s="253"/>
      <c r="L30" s="253"/>
      <c r="M30" s="253"/>
      <c r="N30" s="253"/>
      <c r="O30" s="253"/>
      <c r="P30" s="252"/>
    </row>
    <row r="31" spans="1:16" x14ac:dyDescent="0.2">
      <c r="A31" s="254" t="s">
        <v>1841</v>
      </c>
      <c r="B31" s="253"/>
      <c r="C31" s="253"/>
      <c r="D31" s="253"/>
      <c r="E31" s="253"/>
      <c r="F31" s="253"/>
      <c r="G31" s="253"/>
      <c r="H31" s="253"/>
      <c r="I31" s="253"/>
      <c r="J31" s="253"/>
      <c r="K31" s="253"/>
      <c r="L31" s="253"/>
      <c r="M31" s="253"/>
      <c r="N31" s="253"/>
      <c r="O31" s="253"/>
      <c r="P31" s="252"/>
    </row>
    <row r="32" spans="1:16" x14ac:dyDescent="0.2">
      <c r="A32" s="254" t="s">
        <v>1842</v>
      </c>
      <c r="B32" s="253"/>
      <c r="C32" s="253"/>
      <c r="D32" s="253"/>
      <c r="E32" s="253"/>
      <c r="F32" s="253"/>
      <c r="G32" s="253"/>
      <c r="H32" s="253"/>
      <c r="I32" s="253"/>
      <c r="J32" s="253"/>
      <c r="K32" s="253"/>
      <c r="L32" s="253"/>
      <c r="M32" s="253"/>
      <c r="N32" s="253"/>
      <c r="O32" s="253"/>
      <c r="P32" s="252"/>
    </row>
    <row r="33" spans="1:16" x14ac:dyDescent="0.2">
      <c r="A33" s="254" t="s">
        <v>1843</v>
      </c>
      <c r="B33" s="253"/>
      <c r="C33" s="253"/>
      <c r="D33" s="253"/>
      <c r="E33" s="253"/>
      <c r="F33" s="253"/>
      <c r="G33" s="253"/>
      <c r="H33" s="253"/>
      <c r="I33" s="253"/>
      <c r="J33" s="253"/>
      <c r="K33" s="253"/>
      <c r="L33" s="253"/>
      <c r="M33" s="253"/>
      <c r="N33" s="253"/>
      <c r="O33" s="253"/>
      <c r="P33" s="252"/>
    </row>
    <row r="34" spans="1:16" x14ac:dyDescent="0.2">
      <c r="A34" s="254" t="s">
        <v>1844</v>
      </c>
      <c r="B34" s="253"/>
      <c r="C34" s="253"/>
      <c r="D34" s="253"/>
      <c r="E34" s="253"/>
      <c r="F34" s="253"/>
      <c r="G34" s="253"/>
      <c r="H34" s="253"/>
      <c r="I34" s="253"/>
      <c r="J34" s="253"/>
      <c r="K34" s="253"/>
      <c r="L34" s="253"/>
      <c r="M34" s="253"/>
      <c r="N34" s="253"/>
      <c r="O34" s="253"/>
      <c r="P34" s="252"/>
    </row>
    <row r="35" spans="1:16" x14ac:dyDescent="0.2">
      <c r="A35" s="254" t="s">
        <v>1845</v>
      </c>
      <c r="B35" s="253"/>
      <c r="C35" s="253"/>
      <c r="D35" s="253"/>
      <c r="E35" s="253"/>
      <c r="F35" s="253"/>
      <c r="G35" s="253"/>
      <c r="H35" s="253"/>
      <c r="I35" s="253"/>
      <c r="J35" s="253"/>
      <c r="K35" s="253"/>
      <c r="L35" s="253"/>
      <c r="M35" s="253"/>
      <c r="N35" s="253"/>
      <c r="O35" s="253"/>
      <c r="P35" s="252"/>
    </row>
    <row r="36" spans="1:16" x14ac:dyDescent="0.2">
      <c r="A36" s="254" t="s">
        <v>1846</v>
      </c>
      <c r="B36" s="253"/>
      <c r="C36" s="253"/>
      <c r="D36" s="253"/>
      <c r="E36" s="253"/>
      <c r="F36" s="253"/>
      <c r="G36" s="253"/>
      <c r="H36" s="253"/>
      <c r="I36" s="253"/>
      <c r="J36" s="253"/>
      <c r="K36" s="253"/>
      <c r="L36" s="253"/>
      <c r="M36" s="253"/>
      <c r="N36" s="253"/>
      <c r="O36" s="253"/>
      <c r="P36" s="252"/>
    </row>
    <row r="37" spans="1:16" x14ac:dyDescent="0.2">
      <c r="A37" s="254" t="s">
        <v>1847</v>
      </c>
      <c r="B37" s="253"/>
      <c r="C37" s="253"/>
      <c r="D37" s="253"/>
      <c r="E37" s="253"/>
      <c r="F37" s="253"/>
      <c r="G37" s="253"/>
      <c r="H37" s="253"/>
      <c r="I37" s="253"/>
      <c r="J37" s="253"/>
      <c r="K37" s="253"/>
      <c r="L37" s="253"/>
      <c r="M37" s="253"/>
      <c r="N37" s="253"/>
      <c r="O37" s="253"/>
      <c r="P37" s="252"/>
    </row>
    <row r="38" spans="1:16" x14ac:dyDescent="0.2">
      <c r="A38" s="254" t="s">
        <v>1848</v>
      </c>
      <c r="B38" s="253"/>
      <c r="C38" s="253"/>
      <c r="D38" s="253"/>
      <c r="E38" s="253"/>
      <c r="F38" s="253"/>
      <c r="G38" s="253"/>
      <c r="H38" s="253"/>
      <c r="I38" s="253"/>
      <c r="J38" s="253"/>
      <c r="K38" s="253"/>
      <c r="L38" s="253"/>
      <c r="M38" s="253"/>
      <c r="N38" s="253"/>
      <c r="O38" s="253"/>
      <c r="P38" s="252"/>
    </row>
    <row r="39" spans="1:16" x14ac:dyDescent="0.2">
      <c r="A39" s="254" t="s">
        <v>1849</v>
      </c>
      <c r="B39" s="253"/>
      <c r="C39" s="253"/>
      <c r="D39" s="253"/>
      <c r="E39" s="253"/>
      <c r="F39" s="253"/>
      <c r="G39" s="253"/>
      <c r="H39" s="253"/>
      <c r="I39" s="253"/>
      <c r="J39" s="253"/>
      <c r="K39" s="253"/>
      <c r="L39" s="253"/>
      <c r="M39" s="253"/>
      <c r="N39" s="253"/>
      <c r="O39" s="253"/>
      <c r="P39" s="252"/>
    </row>
    <row r="40" spans="1:16" x14ac:dyDescent="0.2">
      <c r="A40" s="254" t="s">
        <v>1850</v>
      </c>
      <c r="B40" s="253"/>
      <c r="C40" s="253"/>
      <c r="D40" s="253"/>
      <c r="E40" s="253"/>
      <c r="F40" s="253"/>
      <c r="G40" s="253"/>
      <c r="H40" s="253"/>
      <c r="I40" s="253"/>
      <c r="J40" s="253"/>
      <c r="K40" s="253"/>
      <c r="L40" s="253"/>
      <c r="M40" s="253"/>
      <c r="N40" s="253"/>
      <c r="O40" s="253"/>
      <c r="P40" s="252"/>
    </row>
    <row r="41" spans="1:16" x14ac:dyDescent="0.2">
      <c r="A41" s="254" t="s">
        <v>1851</v>
      </c>
      <c r="B41" s="253"/>
      <c r="C41" s="253"/>
      <c r="D41" s="253"/>
      <c r="E41" s="253"/>
      <c r="F41" s="253"/>
      <c r="G41" s="253"/>
      <c r="H41" s="253"/>
      <c r="I41" s="253"/>
      <c r="J41" s="253"/>
      <c r="K41" s="253"/>
      <c r="L41" s="253"/>
      <c r="M41" s="253"/>
      <c r="N41" s="253"/>
      <c r="O41" s="253"/>
      <c r="P41" s="252"/>
    </row>
    <row r="42" spans="1:16" ht="16" thickBot="1" x14ac:dyDescent="0.25">
      <c r="A42" s="251" t="s">
        <v>1852</v>
      </c>
      <c r="B42" s="250"/>
      <c r="C42" s="250"/>
      <c r="D42" s="250"/>
      <c r="E42" s="250"/>
      <c r="F42" s="250"/>
      <c r="G42" s="250"/>
      <c r="H42" s="250"/>
      <c r="I42" s="250"/>
      <c r="J42" s="250"/>
      <c r="K42" s="250"/>
      <c r="L42" s="250"/>
      <c r="M42" s="250"/>
      <c r="N42" s="250"/>
      <c r="O42" s="250"/>
      <c r="P42" s="249"/>
    </row>
    <row r="43" spans="1:16" x14ac:dyDescent="0.2">
      <c r="A43" s="248" t="s">
        <v>1853</v>
      </c>
    </row>
  </sheetData>
  <dataValidations count="1">
    <dataValidation type="list" allowBlank="1" showInputMessage="1" showErrorMessage="1" sqref="I3:I42" xr:uid="{D3862917-6D09-4152-B09E-EE2CF5137CC9}">
      <formula1>"Yes, No"</formula1>
    </dataValidation>
  </dataValidations>
  <pageMargins left="0.7" right="0.7" top="0.75" bottom="0.75" header="0.3" footer="0.3"/>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24F0C-A107-4277-8CF9-96129AEEB33D}">
  <sheetPr>
    <tabColor theme="5" tint="0.79998168889431442"/>
  </sheetPr>
  <dimension ref="A1:J26"/>
  <sheetViews>
    <sheetView workbookViewId="0">
      <selection activeCell="A3" sqref="A3"/>
    </sheetView>
  </sheetViews>
  <sheetFormatPr baseColWidth="10" defaultColWidth="9.19921875" defaultRowHeight="15" x14ac:dyDescent="0.2"/>
  <cols>
    <col min="1" max="1" width="13.796875" style="247" customWidth="1"/>
    <col min="2" max="2" width="25.796875" style="247" customWidth="1"/>
    <col min="3" max="3" width="16.19921875" style="247" customWidth="1"/>
    <col min="4" max="4" width="21" style="247" customWidth="1"/>
    <col min="5" max="5" width="11.59765625" style="247" customWidth="1"/>
    <col min="6" max="6" width="31.59765625" style="247" customWidth="1"/>
    <col min="7" max="7" width="30.3984375" style="247" customWidth="1"/>
    <col min="8" max="8" width="15.59765625" style="247" customWidth="1"/>
    <col min="9" max="9" width="9.19921875" style="247"/>
    <col min="10" max="10" width="15" style="247" customWidth="1"/>
    <col min="11" max="16384" width="9.19921875" style="247"/>
  </cols>
  <sheetData>
    <row r="1" spans="1:10" s="197" customFormat="1" ht="42.5" customHeight="1" thickBot="1" x14ac:dyDescent="0.25">
      <c r="A1" s="282" t="s">
        <v>1615</v>
      </c>
      <c r="B1" s="314" t="s">
        <v>1796</v>
      </c>
      <c r="C1" s="362" t="s">
        <v>1617</v>
      </c>
      <c r="D1" s="365"/>
      <c r="E1" s="362" t="s">
        <v>1618</v>
      </c>
      <c r="F1" s="365"/>
      <c r="G1" s="309"/>
      <c r="H1" s="309"/>
    </row>
    <row r="2" spans="1:10" ht="81" thickBot="1" x14ac:dyDescent="0.25">
      <c r="A2" s="322" t="s">
        <v>1854</v>
      </c>
      <c r="B2" s="321" t="s">
        <v>1855</v>
      </c>
      <c r="C2" s="267" t="s">
        <v>1856</v>
      </c>
      <c r="D2" s="267" t="s">
        <v>1857</v>
      </c>
      <c r="E2" s="267" t="s">
        <v>1858</v>
      </c>
      <c r="F2" s="267" t="s">
        <v>1859</v>
      </c>
      <c r="G2" s="267" t="s">
        <v>1860</v>
      </c>
      <c r="H2" s="266" t="s">
        <v>1861</v>
      </c>
      <c r="I2" s="323" t="s">
        <v>1862</v>
      </c>
      <c r="J2" s="266" t="s">
        <v>1863</v>
      </c>
    </row>
    <row r="3" spans="1:10" x14ac:dyDescent="0.2">
      <c r="A3" s="255"/>
      <c r="B3" s="257"/>
      <c r="C3" s="257"/>
      <c r="D3" s="257"/>
      <c r="E3" s="257"/>
      <c r="F3" s="257"/>
      <c r="G3" s="257"/>
      <c r="H3" s="256"/>
      <c r="I3" s="265"/>
      <c r="J3" s="256"/>
    </row>
    <row r="4" spans="1:10" x14ac:dyDescent="0.2">
      <c r="A4" s="254"/>
      <c r="B4" s="253"/>
      <c r="C4" s="253"/>
      <c r="D4" s="253"/>
      <c r="E4" s="253"/>
      <c r="F4" s="253"/>
      <c r="G4" s="253"/>
      <c r="H4" s="252"/>
      <c r="I4" s="264"/>
      <c r="J4" s="252"/>
    </row>
    <row r="5" spans="1:10" x14ac:dyDescent="0.2">
      <c r="A5" s="254"/>
      <c r="B5" s="253"/>
      <c r="C5" s="253"/>
      <c r="D5" s="253"/>
      <c r="E5" s="253"/>
      <c r="F5" s="253"/>
      <c r="G5" s="253"/>
      <c r="H5" s="252"/>
      <c r="I5" s="264"/>
      <c r="J5" s="252"/>
    </row>
    <row r="6" spans="1:10" x14ac:dyDescent="0.2">
      <c r="A6" s="254"/>
      <c r="B6" s="253"/>
      <c r="C6" s="253"/>
      <c r="D6" s="253"/>
      <c r="E6" s="253"/>
      <c r="F6" s="253"/>
      <c r="G6" s="253"/>
      <c r="H6" s="252"/>
      <c r="I6" s="264"/>
      <c r="J6" s="252"/>
    </row>
    <row r="7" spans="1:10" x14ac:dyDescent="0.2">
      <c r="A7" s="254"/>
      <c r="B7" s="253"/>
      <c r="C7" s="253"/>
      <c r="D7" s="253"/>
      <c r="E7" s="253"/>
      <c r="F7" s="253"/>
      <c r="G7" s="253"/>
      <c r="H7" s="252"/>
      <c r="I7" s="264"/>
      <c r="J7" s="252"/>
    </row>
    <row r="8" spans="1:10" x14ac:dyDescent="0.2">
      <c r="A8" s="254"/>
      <c r="B8" s="253"/>
      <c r="C8" s="253"/>
      <c r="D8" s="253"/>
      <c r="E8" s="253"/>
      <c r="F8" s="253"/>
      <c r="G8" s="253"/>
      <c r="H8" s="252"/>
      <c r="I8" s="264"/>
      <c r="J8" s="252"/>
    </row>
    <row r="9" spans="1:10" x14ac:dyDescent="0.2">
      <c r="A9" s="254"/>
      <c r="B9" s="253"/>
      <c r="C9" s="253"/>
      <c r="D9" s="253"/>
      <c r="E9" s="253"/>
      <c r="F9" s="253"/>
      <c r="G9" s="253"/>
      <c r="H9" s="252"/>
      <c r="I9" s="264"/>
      <c r="J9" s="252"/>
    </row>
    <row r="10" spans="1:10" x14ac:dyDescent="0.2">
      <c r="A10" s="254"/>
      <c r="B10" s="253"/>
      <c r="C10" s="253"/>
      <c r="D10" s="253"/>
      <c r="E10" s="253"/>
      <c r="F10" s="253"/>
      <c r="G10" s="253"/>
      <c r="H10" s="252"/>
      <c r="I10" s="264"/>
      <c r="J10" s="252"/>
    </row>
    <row r="11" spans="1:10" x14ac:dyDescent="0.2">
      <c r="A11" s="254"/>
      <c r="B11" s="253"/>
      <c r="C11" s="253"/>
      <c r="D11" s="253"/>
      <c r="E11" s="253"/>
      <c r="F11" s="253"/>
      <c r="G11" s="253"/>
      <c r="H11" s="252"/>
      <c r="I11" s="264"/>
      <c r="J11" s="252"/>
    </row>
    <row r="12" spans="1:10" x14ac:dyDescent="0.2">
      <c r="A12" s="254"/>
      <c r="B12" s="253"/>
      <c r="C12" s="253"/>
      <c r="D12" s="253"/>
      <c r="E12" s="253"/>
      <c r="F12" s="253"/>
      <c r="G12" s="253"/>
      <c r="H12" s="252"/>
      <c r="I12" s="264"/>
      <c r="J12" s="252"/>
    </row>
    <row r="13" spans="1:10" x14ac:dyDescent="0.2">
      <c r="A13" s="254"/>
      <c r="B13" s="253"/>
      <c r="C13" s="253"/>
      <c r="D13" s="253"/>
      <c r="E13" s="253"/>
      <c r="F13" s="253"/>
      <c r="G13" s="253"/>
      <c r="H13" s="252"/>
      <c r="I13" s="264"/>
      <c r="J13" s="252"/>
    </row>
    <row r="14" spans="1:10" x14ac:dyDescent="0.2">
      <c r="A14" s="254"/>
      <c r="B14" s="253"/>
      <c r="C14" s="253"/>
      <c r="D14" s="253"/>
      <c r="E14" s="253"/>
      <c r="F14" s="253"/>
      <c r="G14" s="253"/>
      <c r="H14" s="252"/>
      <c r="I14" s="264"/>
      <c r="J14" s="252"/>
    </row>
    <row r="15" spans="1:10" x14ac:dyDescent="0.2">
      <c r="A15" s="254"/>
      <c r="B15" s="253"/>
      <c r="C15" s="253"/>
      <c r="D15" s="253"/>
      <c r="E15" s="253"/>
      <c r="F15" s="253"/>
      <c r="G15" s="253"/>
      <c r="H15" s="252"/>
      <c r="I15" s="264"/>
      <c r="J15" s="252"/>
    </row>
    <row r="16" spans="1:10" x14ac:dyDescent="0.2">
      <c r="A16" s="254"/>
      <c r="B16" s="253"/>
      <c r="C16" s="253"/>
      <c r="D16" s="253"/>
      <c r="E16" s="253"/>
      <c r="F16" s="253"/>
      <c r="G16" s="253"/>
      <c r="H16" s="252"/>
      <c r="I16" s="264"/>
      <c r="J16" s="252"/>
    </row>
    <row r="17" spans="1:10" x14ac:dyDescent="0.2">
      <c r="A17" s="254"/>
      <c r="B17" s="253"/>
      <c r="C17" s="253"/>
      <c r="D17" s="253"/>
      <c r="E17" s="253"/>
      <c r="F17" s="253"/>
      <c r="G17" s="253"/>
      <c r="H17" s="252"/>
      <c r="I17" s="264"/>
      <c r="J17" s="252"/>
    </row>
    <row r="18" spans="1:10" x14ac:dyDescent="0.2">
      <c r="A18" s="254"/>
      <c r="B18" s="253"/>
      <c r="C18" s="253"/>
      <c r="D18" s="253"/>
      <c r="E18" s="253"/>
      <c r="F18" s="253"/>
      <c r="G18" s="253"/>
      <c r="H18" s="252"/>
      <c r="I18" s="264"/>
      <c r="J18" s="252"/>
    </row>
    <row r="19" spans="1:10" x14ac:dyDescent="0.2">
      <c r="A19" s="254"/>
      <c r="B19" s="253"/>
      <c r="C19" s="253"/>
      <c r="D19" s="253"/>
      <c r="E19" s="253"/>
      <c r="F19" s="253"/>
      <c r="G19" s="253"/>
      <c r="H19" s="252"/>
      <c r="I19" s="264"/>
      <c r="J19" s="252"/>
    </row>
    <row r="20" spans="1:10" x14ac:dyDescent="0.2">
      <c r="A20" s="254"/>
      <c r="B20" s="253"/>
      <c r="C20" s="253"/>
      <c r="D20" s="253"/>
      <c r="E20" s="253"/>
      <c r="F20" s="253"/>
      <c r="G20" s="253"/>
      <c r="H20" s="252"/>
      <c r="I20" s="264"/>
      <c r="J20" s="252"/>
    </row>
    <row r="21" spans="1:10" x14ac:dyDescent="0.2">
      <c r="A21" s="254"/>
      <c r="B21" s="253"/>
      <c r="C21" s="253"/>
      <c r="D21" s="253"/>
      <c r="E21" s="253"/>
      <c r="F21" s="253"/>
      <c r="G21" s="253"/>
      <c r="H21" s="252"/>
      <c r="I21" s="264"/>
      <c r="J21" s="252"/>
    </row>
    <row r="22" spans="1:10" x14ac:dyDescent="0.2">
      <c r="A22" s="254"/>
      <c r="B22" s="253"/>
      <c r="C22" s="253"/>
      <c r="D22" s="253"/>
      <c r="E22" s="253"/>
      <c r="F22" s="253"/>
      <c r="G22" s="253"/>
      <c r="H22" s="252"/>
      <c r="I22" s="264"/>
      <c r="J22" s="252"/>
    </row>
    <row r="23" spans="1:10" x14ac:dyDescent="0.2">
      <c r="A23" s="254"/>
      <c r="B23" s="253"/>
      <c r="C23" s="253"/>
      <c r="D23" s="253"/>
      <c r="E23" s="253"/>
      <c r="F23" s="253"/>
      <c r="G23" s="253"/>
      <c r="H23" s="252"/>
      <c r="I23" s="264"/>
      <c r="J23" s="252"/>
    </row>
    <row r="24" spans="1:10" x14ac:dyDescent="0.2">
      <c r="A24" s="254"/>
      <c r="B24" s="253"/>
      <c r="C24" s="253"/>
      <c r="D24" s="253"/>
      <c r="E24" s="253"/>
      <c r="F24" s="253"/>
      <c r="G24" s="253"/>
      <c r="H24" s="252"/>
      <c r="I24" s="264"/>
      <c r="J24" s="252"/>
    </row>
    <row r="25" spans="1:10" x14ac:dyDescent="0.2">
      <c r="A25" s="254"/>
      <c r="B25" s="253"/>
      <c r="C25" s="253"/>
      <c r="D25" s="253"/>
      <c r="E25" s="253"/>
      <c r="F25" s="253"/>
      <c r="G25" s="253"/>
      <c r="H25" s="252"/>
      <c r="I25" s="264"/>
      <c r="J25" s="252"/>
    </row>
    <row r="26" spans="1:10" ht="16" thickBot="1" x14ac:dyDescent="0.25">
      <c r="A26" s="251"/>
      <c r="B26" s="250"/>
      <c r="C26" s="250"/>
      <c r="D26" s="250"/>
      <c r="E26" s="250"/>
      <c r="F26" s="250"/>
      <c r="G26" s="250"/>
      <c r="H26" s="249"/>
      <c r="I26" s="263"/>
      <c r="J26" s="249"/>
    </row>
  </sheetData>
  <pageMargins left="0.7" right="0.7" top="0.75" bottom="0.75" header="0.3" footer="0.3"/>
  <pageSetup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AC521-9FEB-44EF-8072-530117A3CDF6}">
  <sheetPr>
    <tabColor rgb="FFFFFF00"/>
  </sheetPr>
  <dimension ref="A1:G112"/>
  <sheetViews>
    <sheetView workbookViewId="0">
      <selection activeCell="B3" sqref="B3"/>
    </sheetView>
  </sheetViews>
  <sheetFormatPr baseColWidth="10" defaultColWidth="9" defaultRowHeight="13" x14ac:dyDescent="0.15"/>
  <cols>
    <col min="1" max="1" width="16.19921875" customWidth="1"/>
    <col min="2" max="2" width="16.3984375" customWidth="1"/>
    <col min="3" max="3" width="77.796875" customWidth="1"/>
    <col min="4" max="4" width="27.796875" customWidth="1"/>
    <col min="5" max="7" width="23.796875" customWidth="1"/>
  </cols>
  <sheetData>
    <row r="1" spans="1:7" ht="18" thickBot="1" x14ac:dyDescent="0.25">
      <c r="A1" s="1231" t="s">
        <v>1864</v>
      </c>
      <c r="B1" s="1232"/>
      <c r="C1" s="424"/>
      <c r="D1" s="425" t="s">
        <v>1617</v>
      </c>
      <c r="E1" s="426"/>
      <c r="F1" s="425" t="s">
        <v>1865</v>
      </c>
      <c r="G1" s="427"/>
    </row>
    <row r="2" spans="1:7" ht="69" thickBot="1" x14ac:dyDescent="0.25">
      <c r="A2" s="434" t="s">
        <v>1866</v>
      </c>
      <c r="B2" s="435" t="s">
        <v>1867</v>
      </c>
      <c r="C2" s="435" t="s">
        <v>1868</v>
      </c>
      <c r="D2" s="435" t="s">
        <v>1869</v>
      </c>
      <c r="E2" s="435" t="s">
        <v>1870</v>
      </c>
      <c r="F2" s="435" t="s">
        <v>1871</v>
      </c>
      <c r="G2" s="436" t="s">
        <v>1872</v>
      </c>
    </row>
    <row r="3" spans="1:7" ht="34" x14ac:dyDescent="0.15">
      <c r="A3" s="444" t="s">
        <v>1873</v>
      </c>
      <c r="B3" s="445" t="s">
        <v>234</v>
      </c>
      <c r="C3" s="446" t="s">
        <v>1874</v>
      </c>
      <c r="D3" s="445"/>
      <c r="E3" s="446"/>
      <c r="F3" s="446"/>
      <c r="G3" s="447"/>
    </row>
    <row r="4" spans="1:7" ht="17" x14ac:dyDescent="0.15">
      <c r="A4" s="437" t="s">
        <v>1875</v>
      </c>
      <c r="B4" s="431" t="s">
        <v>245</v>
      </c>
      <c r="C4" s="432" t="s">
        <v>1876</v>
      </c>
      <c r="D4" s="431"/>
      <c r="E4" s="432"/>
      <c r="F4" s="432"/>
      <c r="G4" s="438"/>
    </row>
    <row r="5" spans="1:7" ht="34" x14ac:dyDescent="0.15">
      <c r="A5" s="437" t="s">
        <v>1877</v>
      </c>
      <c r="B5" s="431" t="s">
        <v>264</v>
      </c>
      <c r="C5" s="432" t="s">
        <v>1878</v>
      </c>
      <c r="D5" s="431"/>
      <c r="E5" s="432"/>
      <c r="F5" s="432"/>
      <c r="G5" s="438"/>
    </row>
    <row r="6" spans="1:7" ht="34" x14ac:dyDescent="0.15">
      <c r="A6" s="437" t="s">
        <v>1879</v>
      </c>
      <c r="B6" s="431" t="s">
        <v>277</v>
      </c>
      <c r="C6" s="432" t="s">
        <v>1880</v>
      </c>
      <c r="D6" s="431"/>
      <c r="E6" s="432"/>
      <c r="F6" s="432"/>
      <c r="G6" s="438"/>
    </row>
    <row r="7" spans="1:7" ht="34" x14ac:dyDescent="0.15">
      <c r="A7" s="437" t="s">
        <v>1881</v>
      </c>
      <c r="B7" s="431" t="s">
        <v>293</v>
      </c>
      <c r="C7" s="432" t="s">
        <v>1882</v>
      </c>
      <c r="D7" s="431"/>
      <c r="E7" s="432"/>
      <c r="F7" s="432"/>
      <c r="G7" s="438"/>
    </row>
    <row r="8" spans="1:7" ht="34" x14ac:dyDescent="0.15">
      <c r="A8" s="437" t="s">
        <v>1883</v>
      </c>
      <c r="B8" s="431" t="s">
        <v>303</v>
      </c>
      <c r="C8" s="432" t="s">
        <v>304</v>
      </c>
      <c r="D8" s="431"/>
      <c r="E8" s="432"/>
      <c r="F8" s="432"/>
      <c r="G8" s="438"/>
    </row>
    <row r="9" spans="1:7" ht="17" x14ac:dyDescent="0.15">
      <c r="A9" s="437" t="s">
        <v>1884</v>
      </c>
      <c r="B9" s="431" t="s">
        <v>319</v>
      </c>
      <c r="C9" s="432" t="s">
        <v>1885</v>
      </c>
      <c r="D9" s="431"/>
      <c r="E9" s="432"/>
      <c r="F9" s="432"/>
      <c r="G9" s="438"/>
    </row>
    <row r="10" spans="1:7" ht="17" x14ac:dyDescent="0.15">
      <c r="A10" s="437" t="s">
        <v>1886</v>
      </c>
      <c r="B10" s="431" t="s">
        <v>329</v>
      </c>
      <c r="C10" s="432" t="s">
        <v>1887</v>
      </c>
      <c r="D10" s="431"/>
      <c r="E10" s="432"/>
      <c r="F10" s="432"/>
      <c r="G10" s="438"/>
    </row>
    <row r="11" spans="1:7" ht="34" x14ac:dyDescent="0.15">
      <c r="A11" s="437" t="s">
        <v>1888</v>
      </c>
      <c r="B11" s="431" t="s">
        <v>339</v>
      </c>
      <c r="C11" s="432" t="s">
        <v>1889</v>
      </c>
      <c r="D11" s="431"/>
      <c r="E11" s="432"/>
      <c r="F11" s="432"/>
      <c r="G11" s="438"/>
    </row>
    <row r="12" spans="1:7" ht="17" x14ac:dyDescent="0.15">
      <c r="A12" s="437" t="s">
        <v>1890</v>
      </c>
      <c r="B12" s="431" t="s">
        <v>352</v>
      </c>
      <c r="C12" s="432" t="s">
        <v>1891</v>
      </c>
      <c r="D12" s="431"/>
      <c r="E12" s="432"/>
      <c r="F12" s="432"/>
      <c r="G12" s="438"/>
    </row>
    <row r="13" spans="1:7" ht="17" x14ac:dyDescent="0.15">
      <c r="A13" s="437" t="s">
        <v>1892</v>
      </c>
      <c r="B13" s="431" t="s">
        <v>362</v>
      </c>
      <c r="C13" s="432" t="s">
        <v>1893</v>
      </c>
      <c r="D13" s="431"/>
      <c r="E13" s="432"/>
      <c r="F13" s="432"/>
      <c r="G13" s="438"/>
    </row>
    <row r="14" spans="1:7" ht="34" x14ac:dyDescent="0.15">
      <c r="A14" s="437" t="s">
        <v>1894</v>
      </c>
      <c r="B14" s="431" t="s">
        <v>379</v>
      </c>
      <c r="C14" s="432" t="s">
        <v>1895</v>
      </c>
      <c r="D14" s="431"/>
      <c r="E14" s="432"/>
      <c r="F14" s="432"/>
      <c r="G14" s="438"/>
    </row>
    <row r="15" spans="1:7" ht="17" x14ac:dyDescent="0.15">
      <c r="A15" s="437" t="s">
        <v>1896</v>
      </c>
      <c r="B15" s="431" t="s">
        <v>389</v>
      </c>
      <c r="C15" s="432" t="s">
        <v>1897</v>
      </c>
      <c r="D15" s="431"/>
      <c r="E15" s="432"/>
      <c r="F15" s="432"/>
      <c r="G15" s="438"/>
    </row>
    <row r="16" spans="1:7" ht="34" x14ac:dyDescent="0.15">
      <c r="A16" s="437" t="s">
        <v>1898</v>
      </c>
      <c r="B16" s="431" t="s">
        <v>399</v>
      </c>
      <c r="C16" s="432" t="s">
        <v>1899</v>
      </c>
      <c r="D16" s="431"/>
      <c r="E16" s="432"/>
      <c r="F16" s="432"/>
      <c r="G16" s="438"/>
    </row>
    <row r="17" spans="1:7" ht="17" x14ac:dyDescent="0.15">
      <c r="A17" s="437" t="s">
        <v>1900</v>
      </c>
      <c r="B17" s="431" t="s">
        <v>415</v>
      </c>
      <c r="C17" s="432" t="s">
        <v>1901</v>
      </c>
      <c r="D17" s="431"/>
      <c r="E17" s="432"/>
      <c r="F17" s="432"/>
      <c r="G17" s="438"/>
    </row>
    <row r="18" spans="1:7" ht="17" x14ac:dyDescent="0.15">
      <c r="A18" s="437" t="s">
        <v>1902</v>
      </c>
      <c r="B18" s="431" t="s">
        <v>426</v>
      </c>
      <c r="C18" s="432" t="s">
        <v>1903</v>
      </c>
      <c r="D18" s="431"/>
      <c r="E18" s="432"/>
      <c r="F18" s="432"/>
      <c r="G18" s="438"/>
    </row>
    <row r="19" spans="1:7" ht="17" x14ac:dyDescent="0.15">
      <c r="A19" s="437" t="s">
        <v>1904</v>
      </c>
      <c r="B19" s="431" t="s">
        <v>1905</v>
      </c>
      <c r="C19" s="432" t="s">
        <v>1906</v>
      </c>
      <c r="D19" s="431"/>
      <c r="E19" s="432"/>
      <c r="F19" s="432"/>
      <c r="G19" s="438"/>
    </row>
    <row r="20" spans="1:7" ht="17" x14ac:dyDescent="0.15">
      <c r="A20" s="437" t="s">
        <v>1907</v>
      </c>
      <c r="B20" s="431" t="s">
        <v>1908</v>
      </c>
      <c r="C20" s="432" t="s">
        <v>1909</v>
      </c>
      <c r="D20" s="431"/>
      <c r="E20" s="432"/>
      <c r="F20" s="432"/>
      <c r="G20" s="438"/>
    </row>
    <row r="21" spans="1:7" ht="17" x14ac:dyDescent="0.15">
      <c r="A21" s="437" t="s">
        <v>1910</v>
      </c>
      <c r="B21" s="431" t="s">
        <v>1911</v>
      </c>
      <c r="C21" s="432" t="s">
        <v>1912</v>
      </c>
      <c r="D21" s="431"/>
      <c r="E21" s="432"/>
      <c r="F21" s="432"/>
      <c r="G21" s="438"/>
    </row>
    <row r="22" spans="1:7" ht="17" x14ac:dyDescent="0.15">
      <c r="A22" s="437" t="s">
        <v>1913</v>
      </c>
      <c r="B22" s="431" t="s">
        <v>1914</v>
      </c>
      <c r="C22" s="432" t="s">
        <v>1915</v>
      </c>
      <c r="D22" s="431"/>
      <c r="E22" s="432"/>
      <c r="F22" s="432"/>
      <c r="G22" s="438"/>
    </row>
    <row r="23" spans="1:7" ht="17" x14ac:dyDescent="0.15">
      <c r="A23" s="437" t="s">
        <v>1916</v>
      </c>
      <c r="B23" s="431" t="s">
        <v>496</v>
      </c>
      <c r="C23" s="432" t="s">
        <v>1917</v>
      </c>
      <c r="D23" s="431"/>
      <c r="E23" s="432"/>
      <c r="F23" s="432"/>
      <c r="G23" s="438"/>
    </row>
    <row r="24" spans="1:7" ht="68" x14ac:dyDescent="0.15">
      <c r="A24" s="437" t="s">
        <v>1918</v>
      </c>
      <c r="B24" s="431" t="s">
        <v>517</v>
      </c>
      <c r="C24" s="433" t="s">
        <v>1919</v>
      </c>
      <c r="D24" s="431"/>
      <c r="E24" s="432"/>
      <c r="F24" s="432"/>
      <c r="G24" s="438"/>
    </row>
    <row r="25" spans="1:7" ht="34" x14ac:dyDescent="0.15">
      <c r="A25" s="437" t="s">
        <v>1920</v>
      </c>
      <c r="B25" s="431" t="s">
        <v>533</v>
      </c>
      <c r="C25" s="432" t="s">
        <v>1921</v>
      </c>
      <c r="D25" s="431"/>
      <c r="E25" s="432"/>
      <c r="F25" s="432"/>
      <c r="G25" s="438"/>
    </row>
    <row r="26" spans="1:7" ht="34" x14ac:dyDescent="0.15">
      <c r="A26" s="437" t="s">
        <v>1922</v>
      </c>
      <c r="B26" s="431" t="s">
        <v>546</v>
      </c>
      <c r="C26" s="432" t="s">
        <v>1923</v>
      </c>
      <c r="D26" s="431"/>
      <c r="E26" s="432"/>
      <c r="F26" s="432"/>
      <c r="G26" s="438"/>
    </row>
    <row r="27" spans="1:7" ht="51" x14ac:dyDescent="0.15">
      <c r="A27" s="437" t="s">
        <v>1924</v>
      </c>
      <c r="B27" s="431" t="s">
        <v>557</v>
      </c>
      <c r="C27" s="432" t="s">
        <v>1925</v>
      </c>
      <c r="D27" s="431"/>
      <c r="E27" s="432"/>
      <c r="F27" s="432"/>
      <c r="G27" s="438"/>
    </row>
    <row r="28" spans="1:7" ht="34" x14ac:dyDescent="0.15">
      <c r="A28" s="437" t="s">
        <v>1926</v>
      </c>
      <c r="B28" s="431" t="s">
        <v>579</v>
      </c>
      <c r="C28" s="432" t="s">
        <v>1927</v>
      </c>
      <c r="D28" s="431"/>
      <c r="E28" s="432"/>
      <c r="F28" s="432"/>
      <c r="G28" s="438"/>
    </row>
    <row r="29" spans="1:7" ht="17" x14ac:dyDescent="0.15">
      <c r="A29" s="437" t="s">
        <v>1928</v>
      </c>
      <c r="B29" s="431" t="s">
        <v>588</v>
      </c>
      <c r="C29" s="432" t="s">
        <v>1929</v>
      </c>
      <c r="D29" s="431"/>
      <c r="E29" s="432"/>
      <c r="F29" s="432"/>
      <c r="G29" s="438"/>
    </row>
    <row r="30" spans="1:7" ht="17" x14ac:dyDescent="0.15">
      <c r="A30" s="437" t="s">
        <v>1930</v>
      </c>
      <c r="B30" s="431" t="s">
        <v>601</v>
      </c>
      <c r="C30" s="432" t="s">
        <v>1931</v>
      </c>
      <c r="D30" s="431"/>
      <c r="E30" s="432"/>
      <c r="F30" s="432"/>
      <c r="G30" s="438"/>
    </row>
    <row r="31" spans="1:7" ht="51" x14ac:dyDescent="0.15">
      <c r="A31" s="437" t="s">
        <v>1932</v>
      </c>
      <c r="B31" s="431" t="s">
        <v>614</v>
      </c>
      <c r="C31" s="432" t="s">
        <v>615</v>
      </c>
      <c r="D31" s="431"/>
      <c r="E31" s="432"/>
      <c r="F31" s="432"/>
      <c r="G31" s="438"/>
    </row>
    <row r="32" spans="1:7" ht="34" x14ac:dyDescent="0.15">
      <c r="A32" s="437" t="s">
        <v>1933</v>
      </c>
      <c r="B32" s="431" t="s">
        <v>624</v>
      </c>
      <c r="C32" s="432" t="s">
        <v>1934</v>
      </c>
      <c r="D32" s="431"/>
      <c r="E32" s="432"/>
      <c r="F32" s="432"/>
      <c r="G32" s="438"/>
    </row>
    <row r="33" spans="1:7" ht="51" x14ac:dyDescent="0.15">
      <c r="A33" s="437" t="s">
        <v>1935</v>
      </c>
      <c r="B33" s="431" t="s">
        <v>634</v>
      </c>
      <c r="C33" s="432" t="s">
        <v>1936</v>
      </c>
      <c r="D33" s="431"/>
      <c r="E33" s="432"/>
      <c r="F33" s="432"/>
      <c r="G33" s="438"/>
    </row>
    <row r="34" spans="1:7" ht="34" x14ac:dyDescent="0.15">
      <c r="A34" s="437" t="s">
        <v>1937</v>
      </c>
      <c r="B34" s="431" t="s">
        <v>647</v>
      </c>
      <c r="C34" s="432" t="s">
        <v>1938</v>
      </c>
      <c r="D34" s="431"/>
      <c r="E34" s="432"/>
      <c r="F34" s="432"/>
      <c r="G34" s="438"/>
    </row>
    <row r="35" spans="1:7" ht="34" x14ac:dyDescent="0.15">
      <c r="A35" s="437" t="s">
        <v>1939</v>
      </c>
      <c r="B35" s="431" t="s">
        <v>669</v>
      </c>
      <c r="C35" s="432" t="s">
        <v>1940</v>
      </c>
      <c r="D35" s="431"/>
      <c r="E35" s="432"/>
      <c r="F35" s="432"/>
      <c r="G35" s="438"/>
    </row>
    <row r="36" spans="1:7" ht="51" x14ac:dyDescent="0.15">
      <c r="A36" s="437" t="s">
        <v>1941</v>
      </c>
      <c r="B36" s="431" t="s">
        <v>680</v>
      </c>
      <c r="C36" s="432" t="s">
        <v>1942</v>
      </c>
      <c r="D36" s="431"/>
      <c r="E36" s="432"/>
      <c r="F36" s="432"/>
      <c r="G36" s="438"/>
    </row>
    <row r="37" spans="1:7" ht="34" x14ac:dyDescent="0.15">
      <c r="A37" s="437" t="s">
        <v>1943</v>
      </c>
      <c r="B37" s="431" t="s">
        <v>702</v>
      </c>
      <c r="C37" s="432" t="s">
        <v>1944</v>
      </c>
      <c r="D37" s="431"/>
      <c r="E37" s="432"/>
      <c r="F37" s="432"/>
      <c r="G37" s="438"/>
    </row>
    <row r="38" spans="1:7" ht="34" x14ac:dyDescent="0.15">
      <c r="A38" s="437" t="s">
        <v>1945</v>
      </c>
      <c r="B38" s="431" t="s">
        <v>712</v>
      </c>
      <c r="C38" s="432" t="s">
        <v>1946</v>
      </c>
      <c r="D38" s="431"/>
      <c r="E38" s="432"/>
      <c r="F38" s="432"/>
      <c r="G38" s="438"/>
    </row>
    <row r="39" spans="1:7" ht="17" x14ac:dyDescent="0.15">
      <c r="A39" s="437" t="s">
        <v>1947</v>
      </c>
      <c r="B39" s="431" t="s">
        <v>728</v>
      </c>
      <c r="C39" s="432" t="s">
        <v>1948</v>
      </c>
      <c r="D39" s="431"/>
      <c r="E39" s="432"/>
      <c r="F39" s="432"/>
      <c r="G39" s="438"/>
    </row>
    <row r="40" spans="1:7" ht="34" x14ac:dyDescent="0.15">
      <c r="A40" s="437" t="s">
        <v>1949</v>
      </c>
      <c r="B40" s="431" t="s">
        <v>733</v>
      </c>
      <c r="C40" s="432" t="s">
        <v>1950</v>
      </c>
      <c r="D40" s="431"/>
      <c r="E40" s="432"/>
      <c r="F40" s="432"/>
      <c r="G40" s="438"/>
    </row>
    <row r="41" spans="1:7" ht="34" x14ac:dyDescent="0.15">
      <c r="A41" s="437" t="s">
        <v>1951</v>
      </c>
      <c r="B41" s="431" t="s">
        <v>761</v>
      </c>
      <c r="C41" s="432" t="s">
        <v>1952</v>
      </c>
      <c r="D41" s="431"/>
      <c r="E41" s="432"/>
      <c r="F41" s="432"/>
      <c r="G41" s="438"/>
    </row>
    <row r="42" spans="1:7" ht="34" x14ac:dyDescent="0.15">
      <c r="A42" s="437" t="s">
        <v>1953</v>
      </c>
      <c r="B42" s="431" t="s">
        <v>771</v>
      </c>
      <c r="C42" s="432" t="s">
        <v>1954</v>
      </c>
      <c r="D42" s="431"/>
      <c r="E42" s="432"/>
      <c r="F42" s="432"/>
      <c r="G42" s="438"/>
    </row>
    <row r="43" spans="1:7" ht="51" x14ac:dyDescent="0.15">
      <c r="A43" s="437" t="s">
        <v>1955</v>
      </c>
      <c r="B43" s="431" t="s">
        <v>820</v>
      </c>
      <c r="C43" s="432" t="s">
        <v>1956</v>
      </c>
      <c r="D43" s="431"/>
      <c r="E43" s="432"/>
      <c r="F43" s="432"/>
      <c r="G43" s="438"/>
    </row>
    <row r="44" spans="1:7" ht="17" x14ac:dyDescent="0.15">
      <c r="A44" s="437" t="s">
        <v>1957</v>
      </c>
      <c r="B44" s="431" t="s">
        <v>833</v>
      </c>
      <c r="C44" s="432" t="s">
        <v>1958</v>
      </c>
      <c r="D44" s="431"/>
      <c r="E44" s="432"/>
      <c r="F44" s="432"/>
      <c r="G44" s="438"/>
    </row>
    <row r="45" spans="1:7" ht="17" x14ac:dyDescent="0.15">
      <c r="A45" s="437" t="s">
        <v>1959</v>
      </c>
      <c r="B45" s="431" t="s">
        <v>847</v>
      </c>
      <c r="C45" s="432" t="s">
        <v>1960</v>
      </c>
      <c r="D45" s="431"/>
      <c r="E45" s="432"/>
      <c r="F45" s="432"/>
      <c r="G45" s="438"/>
    </row>
    <row r="46" spans="1:7" ht="34" x14ac:dyDescent="0.15">
      <c r="A46" s="437" t="s">
        <v>1961</v>
      </c>
      <c r="B46" s="431" t="s">
        <v>860</v>
      </c>
      <c r="C46" s="432" t="s">
        <v>1962</v>
      </c>
      <c r="D46" s="431"/>
      <c r="E46" s="432"/>
      <c r="F46" s="432"/>
      <c r="G46" s="438"/>
    </row>
    <row r="47" spans="1:7" ht="34" x14ac:dyDescent="0.15">
      <c r="A47" s="437" t="s">
        <v>1963</v>
      </c>
      <c r="B47" s="431" t="s">
        <v>873</v>
      </c>
      <c r="C47" s="432" t="s">
        <v>1964</v>
      </c>
      <c r="D47" s="431"/>
      <c r="E47" s="432"/>
      <c r="F47" s="432"/>
      <c r="G47" s="438"/>
    </row>
    <row r="48" spans="1:7" ht="34" x14ac:dyDescent="0.15">
      <c r="A48" s="437" t="s">
        <v>1965</v>
      </c>
      <c r="B48" s="431" t="s">
        <v>889</v>
      </c>
      <c r="C48" s="432" t="s">
        <v>890</v>
      </c>
      <c r="D48" s="431"/>
      <c r="E48" s="432"/>
      <c r="F48" s="432"/>
      <c r="G48" s="438"/>
    </row>
    <row r="49" spans="1:7" ht="17" x14ac:dyDescent="0.15">
      <c r="A49" s="437" t="s">
        <v>1966</v>
      </c>
      <c r="B49" s="431" t="s">
        <v>894</v>
      </c>
      <c r="C49" s="432" t="s">
        <v>1967</v>
      </c>
      <c r="D49" s="431"/>
      <c r="E49" s="432"/>
      <c r="F49" s="432"/>
      <c r="G49" s="438"/>
    </row>
    <row r="50" spans="1:7" ht="17" x14ac:dyDescent="0.15">
      <c r="A50" s="437" t="s">
        <v>1968</v>
      </c>
      <c r="B50" s="431" t="s">
        <v>904</v>
      </c>
      <c r="C50" s="432" t="s">
        <v>1969</v>
      </c>
      <c r="D50" s="431"/>
      <c r="E50" s="432"/>
      <c r="F50" s="432"/>
      <c r="G50" s="438"/>
    </row>
    <row r="51" spans="1:7" ht="34" x14ac:dyDescent="0.15">
      <c r="A51" s="437" t="s">
        <v>1970</v>
      </c>
      <c r="B51" s="431" t="s">
        <v>914</v>
      </c>
      <c r="C51" s="432" t="s">
        <v>1971</v>
      </c>
      <c r="D51" s="431"/>
      <c r="E51" s="432"/>
      <c r="F51" s="432"/>
      <c r="G51" s="438"/>
    </row>
    <row r="52" spans="1:7" ht="17" x14ac:dyDescent="0.15">
      <c r="A52" s="437" t="s">
        <v>1972</v>
      </c>
      <c r="B52" s="431" t="s">
        <v>930</v>
      </c>
      <c r="C52" s="432" t="s">
        <v>1973</v>
      </c>
      <c r="D52" s="431"/>
      <c r="E52" s="432"/>
      <c r="F52" s="432"/>
      <c r="G52" s="438"/>
    </row>
    <row r="53" spans="1:7" ht="34" x14ac:dyDescent="0.15">
      <c r="A53" s="437" t="s">
        <v>1974</v>
      </c>
      <c r="B53" s="431" t="s">
        <v>940</v>
      </c>
      <c r="C53" s="432" t="s">
        <v>1975</v>
      </c>
      <c r="D53" s="431"/>
      <c r="E53" s="432"/>
      <c r="F53" s="432"/>
      <c r="G53" s="438"/>
    </row>
    <row r="54" spans="1:7" ht="17" x14ac:dyDescent="0.15">
      <c r="A54" s="437" t="s">
        <v>1976</v>
      </c>
      <c r="B54" s="431" t="s">
        <v>945</v>
      </c>
      <c r="C54" s="432" t="s">
        <v>1977</v>
      </c>
      <c r="D54" s="431"/>
      <c r="E54" s="432"/>
      <c r="F54" s="432"/>
      <c r="G54" s="438"/>
    </row>
    <row r="55" spans="1:7" ht="17" x14ac:dyDescent="0.15">
      <c r="A55" s="437" t="s">
        <v>1978</v>
      </c>
      <c r="B55" s="431" t="s">
        <v>956</v>
      </c>
      <c r="C55" s="432" t="s">
        <v>1979</v>
      </c>
      <c r="D55" s="431"/>
      <c r="E55" s="432"/>
      <c r="F55" s="432"/>
      <c r="G55" s="438"/>
    </row>
    <row r="56" spans="1:7" ht="51" x14ac:dyDescent="0.15">
      <c r="A56" s="439" t="s">
        <v>1980</v>
      </c>
      <c r="B56" s="428" t="s">
        <v>1981</v>
      </c>
      <c r="C56" s="432" t="s">
        <v>1982</v>
      </c>
      <c r="D56" s="428"/>
      <c r="E56" s="429"/>
      <c r="F56" s="429"/>
      <c r="G56" s="430"/>
    </row>
    <row r="57" spans="1:7" ht="34" x14ac:dyDescent="0.15">
      <c r="A57" s="437" t="s">
        <v>1983</v>
      </c>
      <c r="B57" s="431" t="s">
        <v>987</v>
      </c>
      <c r="C57" s="432" t="s">
        <v>1984</v>
      </c>
      <c r="D57" s="431"/>
      <c r="E57" s="432"/>
      <c r="F57" s="432"/>
      <c r="G57" s="438"/>
    </row>
    <row r="58" spans="1:7" ht="17" x14ac:dyDescent="0.15">
      <c r="A58" s="437" t="s">
        <v>1985</v>
      </c>
      <c r="B58" s="431" t="s">
        <v>1009</v>
      </c>
      <c r="C58" s="432" t="s">
        <v>1986</v>
      </c>
      <c r="D58" s="431"/>
      <c r="E58" s="432"/>
      <c r="F58" s="432"/>
      <c r="G58" s="438"/>
    </row>
    <row r="59" spans="1:7" ht="17" x14ac:dyDescent="0.15">
      <c r="A59" s="437" t="s">
        <v>1987</v>
      </c>
      <c r="B59" s="431" t="s">
        <v>1015</v>
      </c>
      <c r="C59" s="432" t="s">
        <v>1988</v>
      </c>
      <c r="D59" s="431"/>
      <c r="E59" s="432"/>
      <c r="F59" s="432"/>
      <c r="G59" s="438"/>
    </row>
    <row r="60" spans="1:7" ht="34" x14ac:dyDescent="0.15">
      <c r="A60" s="437" t="s">
        <v>1989</v>
      </c>
      <c r="B60" s="431" t="s">
        <v>1020</v>
      </c>
      <c r="C60" s="432" t="s">
        <v>1990</v>
      </c>
      <c r="D60" s="431"/>
      <c r="E60" s="432"/>
      <c r="F60" s="432"/>
      <c r="G60" s="438"/>
    </row>
    <row r="61" spans="1:7" ht="34" x14ac:dyDescent="0.15">
      <c r="A61" s="437" t="s">
        <v>1991</v>
      </c>
      <c r="B61" s="431" t="s">
        <v>1036</v>
      </c>
      <c r="C61" s="432" t="s">
        <v>1992</v>
      </c>
      <c r="D61" s="431"/>
      <c r="E61" s="432"/>
      <c r="F61" s="432"/>
      <c r="G61" s="438"/>
    </row>
    <row r="62" spans="1:7" ht="34" x14ac:dyDescent="0.15">
      <c r="A62" s="437" t="s">
        <v>1993</v>
      </c>
      <c r="B62" s="431" t="s">
        <v>1041</v>
      </c>
      <c r="C62" s="432" t="s">
        <v>1994</v>
      </c>
      <c r="D62" s="431"/>
      <c r="E62" s="432"/>
      <c r="F62" s="432"/>
      <c r="G62" s="438"/>
    </row>
    <row r="63" spans="1:7" ht="51" x14ac:dyDescent="0.15">
      <c r="A63" s="437" t="s">
        <v>1995</v>
      </c>
      <c r="B63" s="431" t="s">
        <v>1046</v>
      </c>
      <c r="C63" s="432" t="s">
        <v>1996</v>
      </c>
      <c r="D63" s="431"/>
      <c r="E63" s="432"/>
      <c r="F63" s="432"/>
      <c r="G63" s="438"/>
    </row>
    <row r="64" spans="1:7" ht="34" x14ac:dyDescent="0.15">
      <c r="A64" s="437" t="s">
        <v>1997</v>
      </c>
      <c r="B64" s="431" t="s">
        <v>1056</v>
      </c>
      <c r="C64" s="432" t="s">
        <v>1998</v>
      </c>
      <c r="D64" s="431"/>
      <c r="E64" s="432"/>
      <c r="F64" s="432"/>
      <c r="G64" s="438"/>
    </row>
    <row r="65" spans="1:7" ht="34" x14ac:dyDescent="0.15">
      <c r="A65" s="437" t="s">
        <v>1999</v>
      </c>
      <c r="B65" s="431" t="s">
        <v>1062</v>
      </c>
      <c r="C65" s="432" t="s">
        <v>2000</v>
      </c>
      <c r="D65" s="431"/>
      <c r="E65" s="432"/>
      <c r="F65" s="432"/>
      <c r="G65" s="438"/>
    </row>
    <row r="66" spans="1:7" ht="17" x14ac:dyDescent="0.15">
      <c r="A66" s="437" t="s">
        <v>2001</v>
      </c>
      <c r="B66" s="431" t="s">
        <v>1079</v>
      </c>
      <c r="C66" s="432" t="s">
        <v>2002</v>
      </c>
      <c r="D66" s="431"/>
      <c r="E66" s="432"/>
      <c r="F66" s="432"/>
      <c r="G66" s="438"/>
    </row>
    <row r="67" spans="1:7" ht="34" x14ac:dyDescent="0.15">
      <c r="A67" s="437" t="s">
        <v>2003</v>
      </c>
      <c r="B67" s="431" t="s">
        <v>1084</v>
      </c>
      <c r="C67" s="432" t="s">
        <v>2004</v>
      </c>
      <c r="D67" s="431"/>
      <c r="E67" s="432"/>
      <c r="F67" s="432"/>
      <c r="G67" s="438"/>
    </row>
    <row r="68" spans="1:7" ht="17" x14ac:dyDescent="0.15">
      <c r="A68" s="437" t="s">
        <v>2005</v>
      </c>
      <c r="B68" s="431" t="s">
        <v>1095</v>
      </c>
      <c r="C68" s="432" t="s">
        <v>2006</v>
      </c>
      <c r="D68" s="431"/>
      <c r="E68" s="432"/>
      <c r="F68" s="432"/>
      <c r="G68" s="438"/>
    </row>
    <row r="69" spans="1:7" ht="34" x14ac:dyDescent="0.15">
      <c r="A69" s="437" t="s">
        <v>2007</v>
      </c>
      <c r="B69" s="431" t="s">
        <v>1105</v>
      </c>
      <c r="C69" s="432" t="s">
        <v>1106</v>
      </c>
      <c r="D69" s="431"/>
      <c r="E69" s="432"/>
      <c r="F69" s="432"/>
      <c r="G69" s="438"/>
    </row>
    <row r="70" spans="1:7" ht="51" x14ac:dyDescent="0.15">
      <c r="A70" s="437" t="s">
        <v>2008</v>
      </c>
      <c r="B70" s="431" t="s">
        <v>1115</v>
      </c>
      <c r="C70" s="432" t="s">
        <v>2009</v>
      </c>
      <c r="D70" s="431"/>
      <c r="E70" s="432"/>
      <c r="F70" s="432"/>
      <c r="G70" s="438"/>
    </row>
    <row r="71" spans="1:7" ht="17" x14ac:dyDescent="0.15">
      <c r="A71" s="437" t="s">
        <v>2010</v>
      </c>
      <c r="B71" s="431" t="s">
        <v>1120</v>
      </c>
      <c r="C71" s="432" t="s">
        <v>2011</v>
      </c>
      <c r="D71" s="431"/>
      <c r="E71" s="432"/>
      <c r="F71" s="432"/>
      <c r="G71" s="438"/>
    </row>
    <row r="72" spans="1:7" ht="34" x14ac:dyDescent="0.15">
      <c r="A72" s="437" t="s">
        <v>2012</v>
      </c>
      <c r="B72" s="431" t="s">
        <v>1125</v>
      </c>
      <c r="C72" s="432" t="s">
        <v>2013</v>
      </c>
      <c r="D72" s="431"/>
      <c r="E72" s="432"/>
      <c r="F72" s="432"/>
      <c r="G72" s="438"/>
    </row>
    <row r="73" spans="1:7" ht="17" x14ac:dyDescent="0.15">
      <c r="A73" s="437" t="s">
        <v>2014</v>
      </c>
      <c r="B73" s="431" t="s">
        <v>1130</v>
      </c>
      <c r="C73" s="432" t="s">
        <v>2015</v>
      </c>
      <c r="D73" s="431"/>
      <c r="E73" s="432"/>
      <c r="F73" s="432"/>
      <c r="G73" s="438"/>
    </row>
    <row r="74" spans="1:7" ht="34" x14ac:dyDescent="0.15">
      <c r="A74" s="437" t="s">
        <v>2016</v>
      </c>
      <c r="B74" s="431" t="s">
        <v>1136</v>
      </c>
      <c r="C74" s="432" t="s">
        <v>2017</v>
      </c>
      <c r="D74" s="431"/>
      <c r="E74" s="432"/>
      <c r="F74" s="432"/>
      <c r="G74" s="438"/>
    </row>
    <row r="75" spans="1:7" ht="34" x14ac:dyDescent="0.15">
      <c r="A75" s="437" t="s">
        <v>2018</v>
      </c>
      <c r="B75" s="431" t="s">
        <v>1141</v>
      </c>
      <c r="C75" s="432" t="s">
        <v>2019</v>
      </c>
      <c r="D75" s="431"/>
      <c r="E75" s="432"/>
      <c r="F75" s="432"/>
      <c r="G75" s="438"/>
    </row>
    <row r="76" spans="1:7" ht="34" x14ac:dyDescent="0.15">
      <c r="A76" s="437" t="s">
        <v>2020</v>
      </c>
      <c r="B76" s="431" t="s">
        <v>1155</v>
      </c>
      <c r="C76" s="432" t="s">
        <v>2021</v>
      </c>
      <c r="D76" s="431"/>
      <c r="E76" s="432"/>
      <c r="F76" s="432"/>
      <c r="G76" s="438"/>
    </row>
    <row r="77" spans="1:7" ht="34" x14ac:dyDescent="0.15">
      <c r="A77" s="437" t="s">
        <v>2022</v>
      </c>
      <c r="B77" s="431" t="s">
        <v>1171</v>
      </c>
      <c r="C77" s="432" t="s">
        <v>2023</v>
      </c>
      <c r="D77" s="431"/>
      <c r="E77" s="432"/>
      <c r="F77" s="432"/>
      <c r="G77" s="438"/>
    </row>
    <row r="78" spans="1:7" ht="17" x14ac:dyDescent="0.15">
      <c r="A78" s="437" t="s">
        <v>2024</v>
      </c>
      <c r="B78" s="431" t="s">
        <v>1187</v>
      </c>
      <c r="C78" s="432" t="s">
        <v>2025</v>
      </c>
      <c r="D78" s="431"/>
      <c r="E78" s="432"/>
      <c r="F78" s="432"/>
      <c r="G78" s="438"/>
    </row>
    <row r="79" spans="1:7" ht="17" x14ac:dyDescent="0.15">
      <c r="A79" s="437" t="s">
        <v>2026</v>
      </c>
      <c r="B79" s="431" t="s">
        <v>1197</v>
      </c>
      <c r="C79" s="432" t="s">
        <v>2027</v>
      </c>
      <c r="D79" s="431"/>
      <c r="E79" s="432"/>
      <c r="F79" s="432"/>
      <c r="G79" s="438"/>
    </row>
    <row r="80" spans="1:7" ht="17" x14ac:dyDescent="0.15">
      <c r="A80" s="437" t="s">
        <v>2028</v>
      </c>
      <c r="B80" s="431" t="s">
        <v>1202</v>
      </c>
      <c r="C80" s="432" t="s">
        <v>2029</v>
      </c>
      <c r="D80" s="431"/>
      <c r="E80" s="432"/>
      <c r="F80" s="432"/>
      <c r="G80" s="438"/>
    </row>
    <row r="81" spans="1:7" ht="17" x14ac:dyDescent="0.15">
      <c r="A81" s="437" t="s">
        <v>2030</v>
      </c>
      <c r="B81" s="431" t="s">
        <v>1215</v>
      </c>
      <c r="C81" s="432" t="s">
        <v>2031</v>
      </c>
      <c r="D81" s="431"/>
      <c r="E81" s="432"/>
      <c r="F81" s="432"/>
      <c r="G81" s="438"/>
    </row>
    <row r="82" spans="1:7" ht="68" x14ac:dyDescent="0.15">
      <c r="A82" s="437" t="s">
        <v>2032</v>
      </c>
      <c r="B82" s="431" t="s">
        <v>1226</v>
      </c>
      <c r="C82" s="432" t="s">
        <v>2033</v>
      </c>
      <c r="D82" s="431"/>
      <c r="E82" s="432"/>
      <c r="F82" s="432"/>
      <c r="G82" s="438"/>
    </row>
    <row r="83" spans="1:7" ht="51" x14ac:dyDescent="0.15">
      <c r="A83" s="437" t="s">
        <v>2034</v>
      </c>
      <c r="B83" s="431" t="s">
        <v>1236</v>
      </c>
      <c r="C83" s="432" t="s">
        <v>2035</v>
      </c>
      <c r="D83" s="431"/>
      <c r="E83" s="432"/>
      <c r="F83" s="432"/>
      <c r="G83" s="438"/>
    </row>
    <row r="84" spans="1:7" ht="17" x14ac:dyDescent="0.15">
      <c r="A84" s="437" t="s">
        <v>2036</v>
      </c>
      <c r="B84" s="431" t="s">
        <v>1255</v>
      </c>
      <c r="C84" s="432" t="s">
        <v>2037</v>
      </c>
      <c r="D84" s="431"/>
      <c r="E84" s="432"/>
      <c r="F84" s="432"/>
      <c r="G84" s="438"/>
    </row>
    <row r="85" spans="1:7" ht="34" x14ac:dyDescent="0.15">
      <c r="A85" s="437" t="s">
        <v>2038</v>
      </c>
      <c r="B85" s="431" t="s">
        <v>1266</v>
      </c>
      <c r="C85" s="432" t="s">
        <v>2039</v>
      </c>
      <c r="D85" s="431"/>
      <c r="E85" s="432"/>
      <c r="F85" s="432"/>
      <c r="G85" s="438"/>
    </row>
    <row r="86" spans="1:7" ht="34" x14ac:dyDescent="0.15">
      <c r="A86" s="437" t="s">
        <v>2040</v>
      </c>
      <c r="B86" s="431" t="s">
        <v>1276</v>
      </c>
      <c r="C86" s="432" t="s">
        <v>2041</v>
      </c>
      <c r="D86" s="431"/>
      <c r="E86" s="432"/>
      <c r="F86" s="432"/>
      <c r="G86" s="438"/>
    </row>
    <row r="87" spans="1:7" ht="34" x14ac:dyDescent="0.15">
      <c r="A87" s="437" t="s">
        <v>2042</v>
      </c>
      <c r="B87" s="431" t="s">
        <v>1289</v>
      </c>
      <c r="C87" s="432" t="s">
        <v>2043</v>
      </c>
      <c r="D87" s="431"/>
      <c r="E87" s="432"/>
      <c r="F87" s="432"/>
      <c r="G87" s="438"/>
    </row>
    <row r="88" spans="1:7" ht="68" x14ac:dyDescent="0.15">
      <c r="A88" s="437" t="s">
        <v>2044</v>
      </c>
      <c r="B88" s="431" t="s">
        <v>1294</v>
      </c>
      <c r="C88" s="432" t="s">
        <v>2045</v>
      </c>
      <c r="D88" s="431"/>
      <c r="E88" s="432"/>
      <c r="F88" s="432"/>
      <c r="G88" s="438"/>
    </row>
    <row r="89" spans="1:7" ht="51" x14ac:dyDescent="0.15">
      <c r="A89" s="437" t="s">
        <v>2046</v>
      </c>
      <c r="B89" s="431" t="s">
        <v>1324</v>
      </c>
      <c r="C89" s="432" t="s">
        <v>2047</v>
      </c>
      <c r="D89" s="431"/>
      <c r="E89" s="432"/>
      <c r="F89" s="432"/>
      <c r="G89" s="438"/>
    </row>
    <row r="90" spans="1:7" ht="51" x14ac:dyDescent="0.15">
      <c r="A90" s="437" t="s">
        <v>2048</v>
      </c>
      <c r="B90" s="431" t="s">
        <v>1352</v>
      </c>
      <c r="C90" s="432" t="s">
        <v>2049</v>
      </c>
      <c r="D90" s="431"/>
      <c r="E90" s="432"/>
      <c r="F90" s="432"/>
      <c r="G90" s="438"/>
    </row>
    <row r="91" spans="1:7" ht="17" x14ac:dyDescent="0.15">
      <c r="A91" s="437" t="s">
        <v>2050</v>
      </c>
      <c r="B91" s="431" t="s">
        <v>1374</v>
      </c>
      <c r="C91" s="432" t="s">
        <v>2051</v>
      </c>
      <c r="D91" s="431"/>
      <c r="E91" s="432"/>
      <c r="F91" s="432"/>
      <c r="G91" s="438"/>
    </row>
    <row r="92" spans="1:7" ht="34" x14ac:dyDescent="0.15">
      <c r="A92" s="437" t="s">
        <v>2052</v>
      </c>
      <c r="B92" s="431" t="s">
        <v>1387</v>
      </c>
      <c r="C92" s="432" t="s">
        <v>2053</v>
      </c>
      <c r="D92" s="431"/>
      <c r="E92" s="432"/>
      <c r="F92" s="432"/>
      <c r="G92" s="438"/>
    </row>
    <row r="93" spans="1:7" ht="34" x14ac:dyDescent="0.15">
      <c r="A93" s="437" t="s">
        <v>2054</v>
      </c>
      <c r="B93" s="431" t="s">
        <v>1392</v>
      </c>
      <c r="C93" s="432" t="s">
        <v>2055</v>
      </c>
      <c r="D93" s="431"/>
      <c r="E93" s="432"/>
      <c r="F93" s="432"/>
      <c r="G93" s="438"/>
    </row>
    <row r="94" spans="1:7" ht="34" x14ac:dyDescent="0.15">
      <c r="A94" s="437" t="s">
        <v>2056</v>
      </c>
      <c r="B94" s="431" t="s">
        <v>1402</v>
      </c>
      <c r="C94" s="432" t="s">
        <v>2057</v>
      </c>
      <c r="D94" s="431"/>
      <c r="E94" s="432"/>
      <c r="F94" s="432"/>
      <c r="G94" s="438"/>
    </row>
    <row r="95" spans="1:7" ht="51" x14ac:dyDescent="0.15">
      <c r="A95" s="437" t="s">
        <v>2058</v>
      </c>
      <c r="B95" s="431" t="s">
        <v>1412</v>
      </c>
      <c r="C95" s="432" t="s">
        <v>2059</v>
      </c>
      <c r="D95" s="431"/>
      <c r="E95" s="432"/>
      <c r="F95" s="432"/>
      <c r="G95" s="438"/>
    </row>
    <row r="96" spans="1:7" ht="51" x14ac:dyDescent="0.15">
      <c r="A96" s="437" t="s">
        <v>2060</v>
      </c>
      <c r="B96" s="431" t="s">
        <v>1417</v>
      </c>
      <c r="C96" s="432" t="s">
        <v>2061</v>
      </c>
      <c r="D96" s="431"/>
      <c r="E96" s="432"/>
      <c r="F96" s="432"/>
      <c r="G96" s="438"/>
    </row>
    <row r="97" spans="1:7" ht="34" x14ac:dyDescent="0.15">
      <c r="A97" s="1233" t="s">
        <v>2062</v>
      </c>
      <c r="B97" s="1234" t="s">
        <v>1430</v>
      </c>
      <c r="C97" s="432" t="s">
        <v>2063</v>
      </c>
      <c r="D97" s="1234"/>
      <c r="E97" s="1229"/>
      <c r="F97" s="1229"/>
      <c r="G97" s="1230"/>
    </row>
    <row r="98" spans="1:7" ht="17" x14ac:dyDescent="0.15">
      <c r="A98" s="1233"/>
      <c r="B98" s="1234"/>
      <c r="C98" s="432" t="s">
        <v>2064</v>
      </c>
      <c r="D98" s="1234"/>
      <c r="E98" s="1229"/>
      <c r="F98" s="1229"/>
      <c r="G98" s="1230"/>
    </row>
    <row r="99" spans="1:7" ht="34" x14ac:dyDescent="0.15">
      <c r="A99" s="437" t="s">
        <v>2065</v>
      </c>
      <c r="B99" s="431" t="s">
        <v>1443</v>
      </c>
      <c r="C99" s="432" t="s">
        <v>2066</v>
      </c>
      <c r="D99" s="431"/>
      <c r="E99" s="432"/>
      <c r="F99" s="432"/>
      <c r="G99" s="438"/>
    </row>
    <row r="100" spans="1:7" ht="34" x14ac:dyDescent="0.15">
      <c r="A100" s="437" t="s">
        <v>2067</v>
      </c>
      <c r="B100" s="431" t="s">
        <v>1453</v>
      </c>
      <c r="C100" s="432" t="s">
        <v>2068</v>
      </c>
      <c r="D100" s="431"/>
      <c r="E100" s="432"/>
      <c r="F100" s="432"/>
      <c r="G100" s="438"/>
    </row>
    <row r="101" spans="1:7" ht="34" x14ac:dyDescent="0.15">
      <c r="A101" s="437" t="s">
        <v>2069</v>
      </c>
      <c r="B101" s="431" t="s">
        <v>1459</v>
      </c>
      <c r="C101" s="432" t="s">
        <v>2070</v>
      </c>
      <c r="D101" s="431"/>
      <c r="E101" s="432"/>
      <c r="F101" s="432"/>
      <c r="G101" s="438"/>
    </row>
    <row r="102" spans="1:7" ht="17" x14ac:dyDescent="0.15">
      <c r="A102" s="437" t="s">
        <v>2071</v>
      </c>
      <c r="B102" s="431" t="s">
        <v>1472</v>
      </c>
      <c r="C102" s="432" t="s">
        <v>2072</v>
      </c>
      <c r="D102" s="431"/>
      <c r="E102" s="432"/>
      <c r="F102" s="432"/>
      <c r="G102" s="438"/>
    </row>
    <row r="103" spans="1:7" ht="34" x14ac:dyDescent="0.15">
      <c r="A103" s="437" t="s">
        <v>2073</v>
      </c>
      <c r="B103" s="431" t="s">
        <v>1482</v>
      </c>
      <c r="C103" s="432" t="s">
        <v>2074</v>
      </c>
      <c r="D103" s="431"/>
      <c r="E103" s="432"/>
      <c r="F103" s="432"/>
      <c r="G103" s="438"/>
    </row>
    <row r="104" spans="1:7" ht="17" x14ac:dyDescent="0.15">
      <c r="A104" s="437" t="s">
        <v>2075</v>
      </c>
      <c r="B104" s="431" t="s">
        <v>1492</v>
      </c>
      <c r="C104" s="432" t="s">
        <v>2076</v>
      </c>
      <c r="D104" s="431"/>
      <c r="E104" s="432"/>
      <c r="F104" s="432"/>
      <c r="G104" s="438"/>
    </row>
    <row r="105" spans="1:7" ht="17" x14ac:dyDescent="0.15">
      <c r="A105" s="437" t="s">
        <v>2077</v>
      </c>
      <c r="B105" s="431" t="s">
        <v>1497</v>
      </c>
      <c r="C105" s="432" t="s">
        <v>2078</v>
      </c>
      <c r="D105" s="431"/>
      <c r="E105" s="432"/>
      <c r="F105" s="432"/>
      <c r="G105" s="438"/>
    </row>
    <row r="106" spans="1:7" ht="17" x14ac:dyDescent="0.15">
      <c r="A106" s="437" t="s">
        <v>2079</v>
      </c>
      <c r="B106" s="431" t="s">
        <v>1503</v>
      </c>
      <c r="C106" s="432" t="s">
        <v>2080</v>
      </c>
      <c r="D106" s="431"/>
      <c r="E106" s="432"/>
      <c r="F106" s="432"/>
      <c r="G106" s="438"/>
    </row>
    <row r="107" spans="1:7" ht="34" x14ac:dyDescent="0.15">
      <c r="A107" s="437" t="s">
        <v>2081</v>
      </c>
      <c r="B107" s="431" t="s">
        <v>1525</v>
      </c>
      <c r="C107" s="432" t="s">
        <v>2082</v>
      </c>
      <c r="D107" s="431"/>
      <c r="E107" s="432"/>
      <c r="F107" s="432"/>
      <c r="G107" s="438"/>
    </row>
    <row r="108" spans="1:7" ht="17" x14ac:dyDescent="0.15">
      <c r="A108" s="437" t="s">
        <v>2083</v>
      </c>
      <c r="B108" s="431" t="s">
        <v>1535</v>
      </c>
      <c r="C108" s="432" t="s">
        <v>2084</v>
      </c>
      <c r="D108" s="431"/>
      <c r="E108" s="432"/>
      <c r="F108" s="432"/>
      <c r="G108" s="438"/>
    </row>
    <row r="109" spans="1:7" ht="34" x14ac:dyDescent="0.15">
      <c r="A109" s="437" t="s">
        <v>2085</v>
      </c>
      <c r="B109" s="431" t="s">
        <v>1548</v>
      </c>
      <c r="C109" s="432" t="s">
        <v>2086</v>
      </c>
      <c r="D109" s="431"/>
      <c r="E109" s="432"/>
      <c r="F109" s="432"/>
      <c r="G109" s="438"/>
    </row>
    <row r="110" spans="1:7" ht="34" x14ac:dyDescent="0.15">
      <c r="A110" s="437" t="s">
        <v>2087</v>
      </c>
      <c r="B110" s="431" t="s">
        <v>1553</v>
      </c>
      <c r="C110" s="432" t="s">
        <v>2088</v>
      </c>
      <c r="D110" s="431"/>
      <c r="E110" s="432"/>
      <c r="F110" s="432"/>
      <c r="G110" s="438"/>
    </row>
    <row r="111" spans="1:7" ht="51" x14ac:dyDescent="0.15">
      <c r="A111" s="437" t="s">
        <v>2089</v>
      </c>
      <c r="B111" s="431" t="s">
        <v>1566</v>
      </c>
      <c r="C111" s="432" t="s">
        <v>2090</v>
      </c>
      <c r="D111" s="431"/>
      <c r="E111" s="432"/>
      <c r="F111" s="432"/>
      <c r="G111" s="438"/>
    </row>
    <row r="112" spans="1:7" ht="18" thickBot="1" x14ac:dyDescent="0.2">
      <c r="A112" s="440" t="s">
        <v>2091</v>
      </c>
      <c r="B112" s="441" t="s">
        <v>1579</v>
      </c>
      <c r="C112" s="442" t="s">
        <v>2092</v>
      </c>
      <c r="D112" s="441"/>
      <c r="E112" s="442"/>
      <c r="F112" s="442"/>
      <c r="G112" s="443"/>
    </row>
  </sheetData>
  <mergeCells count="7">
    <mergeCell ref="F97:F98"/>
    <mergeCell ref="G97:G98"/>
    <mergeCell ref="A1:B1"/>
    <mergeCell ref="A97:A98"/>
    <mergeCell ref="B97:B98"/>
    <mergeCell ref="D97:D98"/>
    <mergeCell ref="E97:E98"/>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8A2FE-B4E3-4F21-A947-566DC70042FB}">
  <sheetPr>
    <tabColor theme="2" tint="-9.9978637043366805E-2"/>
  </sheetPr>
  <dimension ref="A1:H111"/>
  <sheetViews>
    <sheetView zoomScaleNormal="100" workbookViewId="0">
      <selection activeCell="C2" sqref="C2"/>
    </sheetView>
  </sheetViews>
  <sheetFormatPr baseColWidth="10" defaultColWidth="9.3984375" defaultRowHeight="15" x14ac:dyDescent="0.2"/>
  <cols>
    <col min="1" max="1" width="9.3984375" style="109"/>
    <col min="2" max="2" width="13.796875" style="109" customWidth="1"/>
    <col min="3" max="3" width="21" style="109" customWidth="1"/>
    <col min="4" max="5" width="16.796875" style="109" customWidth="1"/>
    <col min="6" max="6" width="87.3984375" style="109" customWidth="1"/>
    <col min="7" max="8" width="73.19921875" style="109" customWidth="1"/>
    <col min="9" max="16384" width="9.3984375" style="110"/>
  </cols>
  <sheetData>
    <row r="1" spans="1:8" ht="49" thickBot="1" x14ac:dyDescent="0.25">
      <c r="A1" s="143" t="s">
        <v>2093</v>
      </c>
      <c r="B1" s="144" t="s">
        <v>2094</v>
      </c>
      <c r="C1" s="144" t="s">
        <v>2095</v>
      </c>
      <c r="D1" s="144" t="s">
        <v>2096</v>
      </c>
      <c r="E1" s="144" t="s">
        <v>2097</v>
      </c>
      <c r="F1" s="144" t="s">
        <v>2098</v>
      </c>
      <c r="G1" s="144" t="s">
        <v>2099</v>
      </c>
      <c r="H1" s="145" t="s">
        <v>2100</v>
      </c>
    </row>
    <row r="2" spans="1:8" ht="80" x14ac:dyDescent="0.2">
      <c r="A2" s="146" t="s">
        <v>2101</v>
      </c>
      <c r="B2" s="147" t="s">
        <v>2102</v>
      </c>
      <c r="C2" s="112" t="s">
        <v>1321</v>
      </c>
      <c r="D2" s="112" t="s">
        <v>1322</v>
      </c>
      <c r="E2" s="112" t="s">
        <v>1323</v>
      </c>
      <c r="F2" s="112" t="s">
        <v>2103</v>
      </c>
      <c r="G2" s="112" t="s">
        <v>2104</v>
      </c>
      <c r="H2" s="114" t="s">
        <v>2105</v>
      </c>
    </row>
    <row r="3" spans="1:8" ht="80" x14ac:dyDescent="0.2">
      <c r="A3" s="119" t="s">
        <v>2101</v>
      </c>
      <c r="B3" s="120" t="s">
        <v>2106</v>
      </c>
      <c r="C3" s="111" t="s">
        <v>1321</v>
      </c>
      <c r="D3" s="111" t="s">
        <v>1390</v>
      </c>
      <c r="E3" s="111" t="s">
        <v>1391</v>
      </c>
      <c r="F3" s="111" t="s">
        <v>2107</v>
      </c>
      <c r="G3" s="111" t="s">
        <v>2104</v>
      </c>
      <c r="H3" s="115" t="s">
        <v>2108</v>
      </c>
    </row>
    <row r="4" spans="1:8" ht="64" x14ac:dyDescent="0.2">
      <c r="A4" s="119" t="s">
        <v>2101</v>
      </c>
      <c r="B4" s="120" t="s">
        <v>2109</v>
      </c>
      <c r="C4" s="111" t="s">
        <v>1133</v>
      </c>
      <c r="D4" s="111" t="s">
        <v>1153</v>
      </c>
      <c r="E4" s="111" t="s">
        <v>1154</v>
      </c>
      <c r="F4" s="111" t="s">
        <v>2110</v>
      </c>
      <c r="G4" s="111" t="s">
        <v>2111</v>
      </c>
      <c r="H4" s="115" t="s">
        <v>2112</v>
      </c>
    </row>
    <row r="5" spans="1:8" ht="96" x14ac:dyDescent="0.2">
      <c r="A5" s="119" t="s">
        <v>2101</v>
      </c>
      <c r="B5" s="120" t="s">
        <v>2113</v>
      </c>
      <c r="C5" s="111" t="s">
        <v>1152</v>
      </c>
      <c r="D5" s="111" t="s">
        <v>1185</v>
      </c>
      <c r="E5" s="111" t="s">
        <v>1186</v>
      </c>
      <c r="F5" s="111" t="s">
        <v>2114</v>
      </c>
      <c r="G5" s="111" t="s">
        <v>2115</v>
      </c>
      <c r="H5" s="115" t="s">
        <v>2116</v>
      </c>
    </row>
    <row r="6" spans="1:8" ht="96" x14ac:dyDescent="0.2">
      <c r="A6" s="119" t="s">
        <v>2101</v>
      </c>
      <c r="B6" s="120" t="s">
        <v>2117</v>
      </c>
      <c r="C6" s="111" t="s">
        <v>1152</v>
      </c>
      <c r="D6" s="111" t="s">
        <v>1195</v>
      </c>
      <c r="E6" s="111" t="s">
        <v>1196</v>
      </c>
      <c r="F6" s="111" t="s">
        <v>2114</v>
      </c>
      <c r="G6" s="111" t="s">
        <v>2118</v>
      </c>
      <c r="H6" s="115" t="s">
        <v>2116</v>
      </c>
    </row>
    <row r="7" spans="1:8" ht="96" x14ac:dyDescent="0.2">
      <c r="A7" s="119" t="s">
        <v>2101</v>
      </c>
      <c r="B7" s="120" t="s">
        <v>2119</v>
      </c>
      <c r="C7" s="111" t="s">
        <v>1152</v>
      </c>
      <c r="D7" s="111" t="s">
        <v>1200</v>
      </c>
      <c r="E7" s="111" t="s">
        <v>1201</v>
      </c>
      <c r="F7" s="111" t="s">
        <v>2114</v>
      </c>
      <c r="G7" s="111" t="s">
        <v>2115</v>
      </c>
      <c r="H7" s="115" t="s">
        <v>2116</v>
      </c>
    </row>
    <row r="8" spans="1:8" ht="80" x14ac:dyDescent="0.2">
      <c r="A8" s="119" t="s">
        <v>2101</v>
      </c>
      <c r="B8" s="120" t="s">
        <v>2120</v>
      </c>
      <c r="C8" s="111" t="s">
        <v>1059</v>
      </c>
      <c r="D8" s="111" t="s">
        <v>1082</v>
      </c>
      <c r="E8" s="111" t="s">
        <v>1083</v>
      </c>
      <c r="F8" s="111" t="s">
        <v>2121</v>
      </c>
      <c r="G8" s="111" t="s">
        <v>2122</v>
      </c>
      <c r="H8" s="115" t="s">
        <v>2123</v>
      </c>
    </row>
    <row r="9" spans="1:8" ht="112" x14ac:dyDescent="0.2">
      <c r="A9" s="119" t="s">
        <v>2101</v>
      </c>
      <c r="B9" s="120" t="s">
        <v>2124</v>
      </c>
      <c r="C9" s="111" t="s">
        <v>1500</v>
      </c>
      <c r="D9" s="111" t="s">
        <v>1501</v>
      </c>
      <c r="E9" s="111" t="s">
        <v>1502</v>
      </c>
      <c r="F9" s="111" t="s">
        <v>2125</v>
      </c>
      <c r="G9" s="111" t="s">
        <v>2126</v>
      </c>
      <c r="H9" s="115" t="s">
        <v>2127</v>
      </c>
    </row>
    <row r="10" spans="1:8" ht="112" x14ac:dyDescent="0.2">
      <c r="A10" s="119" t="s">
        <v>2101</v>
      </c>
      <c r="B10" s="120" t="s">
        <v>2128</v>
      </c>
      <c r="C10" s="111" t="s">
        <v>1500</v>
      </c>
      <c r="D10" s="111" t="s">
        <v>1523</v>
      </c>
      <c r="E10" s="111" t="s">
        <v>1524</v>
      </c>
      <c r="F10" s="111" t="s">
        <v>2129</v>
      </c>
      <c r="G10" s="111" t="s">
        <v>2130</v>
      </c>
      <c r="H10" s="115" t="s">
        <v>2131</v>
      </c>
    </row>
    <row r="11" spans="1:8" ht="112" x14ac:dyDescent="0.2">
      <c r="A11" s="119" t="s">
        <v>2101</v>
      </c>
      <c r="B11" s="120" t="s">
        <v>2132</v>
      </c>
      <c r="C11" s="111" t="s">
        <v>1500</v>
      </c>
      <c r="D11" s="111" t="s">
        <v>1546</v>
      </c>
      <c r="E11" s="111" t="s">
        <v>1547</v>
      </c>
      <c r="F11" s="111" t="s">
        <v>2133</v>
      </c>
      <c r="G11" s="111" t="s">
        <v>2130</v>
      </c>
      <c r="H11" s="115" t="s">
        <v>2134</v>
      </c>
    </row>
    <row r="12" spans="1:8" ht="112" x14ac:dyDescent="0.2">
      <c r="A12" s="119" t="s">
        <v>2101</v>
      </c>
      <c r="B12" s="120" t="s">
        <v>2135</v>
      </c>
      <c r="C12" s="111" t="s">
        <v>1500</v>
      </c>
      <c r="D12" s="111" t="s">
        <v>1551</v>
      </c>
      <c r="E12" s="111" t="s">
        <v>1552</v>
      </c>
      <c r="F12" s="111" t="s">
        <v>2133</v>
      </c>
      <c r="G12" s="111" t="s">
        <v>2130</v>
      </c>
      <c r="H12" s="115" t="s">
        <v>2134</v>
      </c>
    </row>
    <row r="13" spans="1:8" ht="64" x14ac:dyDescent="0.2">
      <c r="A13" s="119" t="s">
        <v>2101</v>
      </c>
      <c r="B13" s="120" t="s">
        <v>2136</v>
      </c>
      <c r="C13" s="111" t="s">
        <v>844</v>
      </c>
      <c r="D13" s="111" t="s">
        <v>845</v>
      </c>
      <c r="E13" s="111" t="s">
        <v>846</v>
      </c>
      <c r="F13" s="111" t="s">
        <v>2137</v>
      </c>
      <c r="G13" s="111" t="s">
        <v>2138</v>
      </c>
      <c r="H13" s="115" t="s">
        <v>2139</v>
      </c>
    </row>
    <row r="14" spans="1:8" ht="80" x14ac:dyDescent="0.2">
      <c r="A14" s="119" t="s">
        <v>2101</v>
      </c>
      <c r="B14" s="120" t="s">
        <v>2140</v>
      </c>
      <c r="C14" s="111" t="s">
        <v>844</v>
      </c>
      <c r="D14" s="111" t="s">
        <v>858</v>
      </c>
      <c r="E14" s="111" t="s">
        <v>859</v>
      </c>
      <c r="F14" s="111" t="s">
        <v>2141</v>
      </c>
      <c r="G14" s="111" t="s">
        <v>2142</v>
      </c>
      <c r="H14" s="115" t="s">
        <v>2143</v>
      </c>
    </row>
    <row r="15" spans="1:8" ht="144" x14ac:dyDescent="0.2">
      <c r="A15" s="119" t="s">
        <v>2101</v>
      </c>
      <c r="B15" s="120" t="s">
        <v>2144</v>
      </c>
      <c r="C15" s="111" t="s">
        <v>203</v>
      </c>
      <c r="D15" s="111" t="s">
        <v>204</v>
      </c>
      <c r="E15" s="111" t="s">
        <v>205</v>
      </c>
      <c r="F15" s="111" t="s">
        <v>2145</v>
      </c>
      <c r="G15" s="111" t="s">
        <v>2146</v>
      </c>
      <c r="H15" s="115" t="s">
        <v>2147</v>
      </c>
    </row>
    <row r="16" spans="1:8" ht="64" x14ac:dyDescent="0.2">
      <c r="A16" s="119" t="s">
        <v>2101</v>
      </c>
      <c r="B16" s="120" t="s">
        <v>2148</v>
      </c>
      <c r="C16" s="111" t="s">
        <v>203</v>
      </c>
      <c r="D16" s="111" t="s">
        <v>232</v>
      </c>
      <c r="E16" s="111" t="s">
        <v>233</v>
      </c>
      <c r="F16" s="111" t="s">
        <v>2149</v>
      </c>
      <c r="G16" s="111" t="s">
        <v>2150</v>
      </c>
      <c r="H16" s="115" t="s">
        <v>2151</v>
      </c>
    </row>
    <row r="17" spans="1:8" ht="64" x14ac:dyDescent="0.2">
      <c r="A17" s="119" t="s">
        <v>2101</v>
      </c>
      <c r="B17" s="120" t="s">
        <v>2152</v>
      </c>
      <c r="C17" s="111" t="s">
        <v>203</v>
      </c>
      <c r="D17" s="111" t="s">
        <v>459</v>
      </c>
      <c r="E17" s="111" t="s">
        <v>460</v>
      </c>
      <c r="F17" s="111" t="s">
        <v>2153</v>
      </c>
      <c r="G17" s="111" t="s">
        <v>2154</v>
      </c>
      <c r="H17" s="115" t="s">
        <v>2155</v>
      </c>
    </row>
    <row r="18" spans="1:8" ht="81" thickBot="1" x14ac:dyDescent="0.25">
      <c r="A18" s="148" t="s">
        <v>2101</v>
      </c>
      <c r="B18" s="149" t="s">
        <v>2156</v>
      </c>
      <c r="C18" s="113" t="s">
        <v>203</v>
      </c>
      <c r="D18" s="113" t="s">
        <v>494</v>
      </c>
      <c r="E18" s="113" t="s">
        <v>495</v>
      </c>
      <c r="F18" s="113" t="s">
        <v>2157</v>
      </c>
      <c r="G18" s="113" t="s">
        <v>2158</v>
      </c>
      <c r="H18" s="116" t="s">
        <v>2159</v>
      </c>
    </row>
    <row r="19" spans="1:8" ht="48" x14ac:dyDescent="0.2">
      <c r="A19" s="139" t="s">
        <v>2160</v>
      </c>
      <c r="B19" s="140" t="s">
        <v>2161</v>
      </c>
      <c r="C19" s="112" t="s">
        <v>1263</v>
      </c>
      <c r="D19" s="112" t="s">
        <v>1264</v>
      </c>
      <c r="E19" s="112" t="s">
        <v>1265</v>
      </c>
      <c r="F19" s="112" t="s">
        <v>2162</v>
      </c>
      <c r="G19" s="112" t="s">
        <v>2163</v>
      </c>
      <c r="H19" s="114" t="s">
        <v>2164</v>
      </c>
    </row>
    <row r="20" spans="1:8" ht="64" x14ac:dyDescent="0.2">
      <c r="A20" s="117" t="s">
        <v>2160</v>
      </c>
      <c r="B20" s="118" t="s">
        <v>2165</v>
      </c>
      <c r="C20" s="111" t="s">
        <v>1263</v>
      </c>
      <c r="D20" s="111" t="s">
        <v>1292</v>
      </c>
      <c r="E20" s="111" t="s">
        <v>1293</v>
      </c>
      <c r="F20" s="111" t="s">
        <v>2166</v>
      </c>
      <c r="G20" s="111" t="s">
        <v>2167</v>
      </c>
      <c r="H20" s="115" t="s">
        <v>2168</v>
      </c>
    </row>
    <row r="21" spans="1:8" ht="64" x14ac:dyDescent="0.2">
      <c r="A21" s="117" t="s">
        <v>2160</v>
      </c>
      <c r="B21" s="118" t="s">
        <v>2169</v>
      </c>
      <c r="C21" s="111" t="s">
        <v>844</v>
      </c>
      <c r="D21" s="111" t="s">
        <v>871</v>
      </c>
      <c r="E21" s="111" t="s">
        <v>872</v>
      </c>
      <c r="F21" s="111" t="s">
        <v>2170</v>
      </c>
      <c r="G21" s="111" t="s">
        <v>2171</v>
      </c>
      <c r="H21" s="115" t="s">
        <v>2172</v>
      </c>
    </row>
    <row r="22" spans="1:8" ht="80" x14ac:dyDescent="0.2">
      <c r="A22" s="117" t="s">
        <v>2160</v>
      </c>
      <c r="B22" s="118" t="s">
        <v>2173</v>
      </c>
      <c r="C22" s="111" t="s">
        <v>1012</v>
      </c>
      <c r="D22" s="111" t="s">
        <v>1044</v>
      </c>
      <c r="E22" s="111" t="s">
        <v>1045</v>
      </c>
      <c r="F22" s="111" t="s">
        <v>2174</v>
      </c>
      <c r="G22" s="111" t="s">
        <v>2175</v>
      </c>
      <c r="H22" s="115" t="s">
        <v>2176</v>
      </c>
    </row>
    <row r="23" spans="1:8" ht="48" x14ac:dyDescent="0.2">
      <c r="A23" s="117" t="s">
        <v>2160</v>
      </c>
      <c r="B23" s="118" t="s">
        <v>2177</v>
      </c>
      <c r="C23" s="111" t="s">
        <v>203</v>
      </c>
      <c r="D23" s="111" t="s">
        <v>317</v>
      </c>
      <c r="E23" s="111" t="s">
        <v>318</v>
      </c>
      <c r="F23" s="111" t="s">
        <v>2178</v>
      </c>
      <c r="G23" s="111" t="s">
        <v>2179</v>
      </c>
      <c r="H23" s="115" t="s">
        <v>2180</v>
      </c>
    </row>
    <row r="24" spans="1:8" ht="48" x14ac:dyDescent="0.2">
      <c r="A24" s="117" t="s">
        <v>2160</v>
      </c>
      <c r="B24" s="118" t="s">
        <v>2181</v>
      </c>
      <c r="C24" s="111" t="s">
        <v>1152</v>
      </c>
      <c r="D24" s="111" t="s">
        <v>1169</v>
      </c>
      <c r="E24" s="111" t="s">
        <v>1170</v>
      </c>
      <c r="F24" s="111" t="s">
        <v>2182</v>
      </c>
      <c r="G24" s="111" t="s">
        <v>2183</v>
      </c>
      <c r="H24" s="115" t="s">
        <v>2184</v>
      </c>
    </row>
    <row r="25" spans="1:8" ht="64" x14ac:dyDescent="0.2">
      <c r="A25" s="117" t="s">
        <v>2160</v>
      </c>
      <c r="B25" s="118" t="s">
        <v>2185</v>
      </c>
      <c r="C25" s="111" t="s">
        <v>844</v>
      </c>
      <c r="D25" s="111" t="s">
        <v>912</v>
      </c>
      <c r="E25" s="111" t="s">
        <v>913</v>
      </c>
      <c r="F25" s="111" t="s">
        <v>2186</v>
      </c>
      <c r="G25" s="111" t="s">
        <v>2187</v>
      </c>
      <c r="H25" s="115" t="s">
        <v>2188</v>
      </c>
    </row>
    <row r="26" spans="1:8" ht="64" x14ac:dyDescent="0.2">
      <c r="A26" s="117" t="s">
        <v>2160</v>
      </c>
      <c r="B26" s="118" t="s">
        <v>2189</v>
      </c>
      <c r="C26" s="111" t="s">
        <v>844</v>
      </c>
      <c r="D26" s="111" t="s">
        <v>928</v>
      </c>
      <c r="E26" s="111" t="s">
        <v>929</v>
      </c>
      <c r="F26" s="111" t="s">
        <v>2186</v>
      </c>
      <c r="G26" s="111" t="s">
        <v>2187</v>
      </c>
      <c r="H26" s="115" t="s">
        <v>2188</v>
      </c>
    </row>
    <row r="27" spans="1:8" ht="64" x14ac:dyDescent="0.2">
      <c r="A27" s="117" t="s">
        <v>2160</v>
      </c>
      <c r="B27" s="118" t="s">
        <v>2190</v>
      </c>
      <c r="C27" s="111" t="s">
        <v>203</v>
      </c>
      <c r="D27" s="111" t="s">
        <v>291</v>
      </c>
      <c r="E27" s="111" t="s">
        <v>292</v>
      </c>
      <c r="F27" s="111" t="s">
        <v>2191</v>
      </c>
      <c r="G27" s="111" t="s">
        <v>2192</v>
      </c>
      <c r="H27" s="115" t="s">
        <v>2193</v>
      </c>
    </row>
    <row r="28" spans="1:8" ht="64" x14ac:dyDescent="0.2">
      <c r="A28" s="117" t="s">
        <v>2160</v>
      </c>
      <c r="B28" s="118" t="s">
        <v>2194</v>
      </c>
      <c r="C28" s="111" t="s">
        <v>1321</v>
      </c>
      <c r="D28" s="111" t="s">
        <v>1372</v>
      </c>
      <c r="E28" s="111" t="s">
        <v>1373</v>
      </c>
      <c r="F28" s="111" t="s">
        <v>2195</v>
      </c>
      <c r="G28" s="111" t="s">
        <v>2196</v>
      </c>
      <c r="H28" s="115" t="s">
        <v>2197</v>
      </c>
    </row>
    <row r="29" spans="1:8" ht="64" x14ac:dyDescent="0.2">
      <c r="A29" s="117" t="s">
        <v>2160</v>
      </c>
      <c r="B29" s="118" t="s">
        <v>2198</v>
      </c>
      <c r="C29" s="111" t="s">
        <v>844</v>
      </c>
      <c r="D29" s="111" t="s">
        <v>938</v>
      </c>
      <c r="E29" s="111" t="s">
        <v>939</v>
      </c>
      <c r="F29" s="111" t="s">
        <v>2186</v>
      </c>
      <c r="G29" s="111" t="s">
        <v>2187</v>
      </c>
      <c r="H29" s="115" t="s">
        <v>2188</v>
      </c>
    </row>
    <row r="30" spans="1:8" ht="64" x14ac:dyDescent="0.2">
      <c r="A30" s="117" t="s">
        <v>2160</v>
      </c>
      <c r="B30" s="118" t="s">
        <v>2199</v>
      </c>
      <c r="C30" s="111" t="s">
        <v>514</v>
      </c>
      <c r="D30" s="111" t="s">
        <v>515</v>
      </c>
      <c r="E30" s="111" t="s">
        <v>516</v>
      </c>
      <c r="F30" s="111" t="s">
        <v>2200</v>
      </c>
      <c r="G30" s="111" t="s">
        <v>2201</v>
      </c>
      <c r="H30" s="115" t="s">
        <v>2202</v>
      </c>
    </row>
    <row r="31" spans="1:8" ht="48" x14ac:dyDescent="0.2">
      <c r="A31" s="117" t="s">
        <v>2160</v>
      </c>
      <c r="B31" s="118" t="s">
        <v>2203</v>
      </c>
      <c r="C31" s="111" t="s">
        <v>514</v>
      </c>
      <c r="D31" s="111" t="s">
        <v>531</v>
      </c>
      <c r="E31" s="111" t="s">
        <v>532</v>
      </c>
      <c r="F31" s="111" t="s">
        <v>2204</v>
      </c>
      <c r="G31" s="111" t="s">
        <v>2205</v>
      </c>
      <c r="H31" s="115" t="s">
        <v>2206</v>
      </c>
    </row>
    <row r="32" spans="1:8" ht="64" x14ac:dyDescent="0.2">
      <c r="A32" s="117" t="s">
        <v>2160</v>
      </c>
      <c r="B32" s="118" t="s">
        <v>2207</v>
      </c>
      <c r="C32" s="111" t="s">
        <v>514</v>
      </c>
      <c r="D32" s="111" t="s">
        <v>544</v>
      </c>
      <c r="E32" s="111" t="s">
        <v>545</v>
      </c>
      <c r="F32" s="111" t="s">
        <v>2208</v>
      </c>
      <c r="G32" s="111" t="s">
        <v>2209</v>
      </c>
      <c r="H32" s="115" t="s">
        <v>2210</v>
      </c>
    </row>
    <row r="33" spans="1:8" ht="64" x14ac:dyDescent="0.2">
      <c r="A33" s="117" t="s">
        <v>2160</v>
      </c>
      <c r="B33" s="118" t="s">
        <v>2211</v>
      </c>
      <c r="C33" s="111" t="s">
        <v>1223</v>
      </c>
      <c r="D33" s="111" t="s">
        <v>1234</v>
      </c>
      <c r="E33" s="111" t="s">
        <v>1235</v>
      </c>
      <c r="F33" s="111" t="s">
        <v>2212</v>
      </c>
      <c r="G33" s="111" t="s">
        <v>2213</v>
      </c>
      <c r="H33" s="115" t="s">
        <v>2214</v>
      </c>
    </row>
    <row r="34" spans="1:8" ht="64" x14ac:dyDescent="0.2">
      <c r="A34" s="117" t="s">
        <v>2160</v>
      </c>
      <c r="B34" s="118" t="s">
        <v>2215</v>
      </c>
      <c r="C34" s="111" t="s">
        <v>1223</v>
      </c>
      <c r="D34" s="111" t="s">
        <v>1224</v>
      </c>
      <c r="E34" s="111" t="s">
        <v>1225</v>
      </c>
      <c r="F34" s="111" t="s">
        <v>2216</v>
      </c>
      <c r="G34" s="111" t="s">
        <v>2217</v>
      </c>
      <c r="H34" s="115" t="s">
        <v>2218</v>
      </c>
    </row>
    <row r="35" spans="1:8" ht="80" x14ac:dyDescent="0.2">
      <c r="A35" s="117" t="s">
        <v>2160</v>
      </c>
      <c r="B35" s="118" t="s">
        <v>2219</v>
      </c>
      <c r="C35" s="111" t="s">
        <v>1223</v>
      </c>
      <c r="D35" s="111" t="s">
        <v>1253</v>
      </c>
      <c r="E35" s="111" t="s">
        <v>1254</v>
      </c>
      <c r="F35" s="111" t="s">
        <v>2212</v>
      </c>
      <c r="G35" s="111" t="s">
        <v>2220</v>
      </c>
      <c r="H35" s="115" t="s">
        <v>2214</v>
      </c>
    </row>
    <row r="36" spans="1:8" ht="96" x14ac:dyDescent="0.2">
      <c r="A36" s="117" t="s">
        <v>2160</v>
      </c>
      <c r="B36" s="118" t="s">
        <v>2221</v>
      </c>
      <c r="C36" s="111" t="s">
        <v>1012</v>
      </c>
      <c r="D36" s="111" t="s">
        <v>1013</v>
      </c>
      <c r="E36" s="111" t="s">
        <v>1014</v>
      </c>
      <c r="F36" s="111" t="s">
        <v>2222</v>
      </c>
      <c r="G36" s="111" t="s">
        <v>2223</v>
      </c>
      <c r="H36" s="115" t="s">
        <v>2224</v>
      </c>
    </row>
    <row r="37" spans="1:8" ht="112" x14ac:dyDescent="0.2">
      <c r="A37" s="117" t="s">
        <v>2160</v>
      </c>
      <c r="B37" s="118" t="s">
        <v>2225</v>
      </c>
      <c r="C37" s="111" t="s">
        <v>1012</v>
      </c>
      <c r="D37" s="111" t="s">
        <v>1018</v>
      </c>
      <c r="E37" s="111" t="s">
        <v>1019</v>
      </c>
      <c r="F37" s="111" t="s">
        <v>2226</v>
      </c>
      <c r="G37" s="111" t="s">
        <v>2227</v>
      </c>
      <c r="H37" s="115" t="s">
        <v>2228</v>
      </c>
    </row>
    <row r="38" spans="1:8" ht="64" x14ac:dyDescent="0.2">
      <c r="A38" s="117" t="s">
        <v>2160</v>
      </c>
      <c r="B38" s="118" t="s">
        <v>2229</v>
      </c>
      <c r="C38" s="111" t="s">
        <v>1012</v>
      </c>
      <c r="D38" s="111" t="s">
        <v>1054</v>
      </c>
      <c r="E38" s="111" t="s">
        <v>1055</v>
      </c>
      <c r="F38" s="111" t="s">
        <v>2230</v>
      </c>
      <c r="G38" s="111" t="s">
        <v>2227</v>
      </c>
      <c r="H38" s="115" t="s">
        <v>2231</v>
      </c>
    </row>
    <row r="39" spans="1:8" ht="64" x14ac:dyDescent="0.2">
      <c r="A39" s="117" t="s">
        <v>2160</v>
      </c>
      <c r="B39" s="118" t="s">
        <v>2232</v>
      </c>
      <c r="C39" s="111" t="s">
        <v>1321</v>
      </c>
      <c r="D39" s="111" t="s">
        <v>1350</v>
      </c>
      <c r="E39" s="111" t="s">
        <v>1351</v>
      </c>
      <c r="F39" s="111" t="s">
        <v>2166</v>
      </c>
      <c r="G39" s="111" t="s">
        <v>2167</v>
      </c>
      <c r="H39" s="115" t="s">
        <v>2233</v>
      </c>
    </row>
    <row r="40" spans="1:8" ht="80" x14ac:dyDescent="0.2">
      <c r="A40" s="117" t="s">
        <v>2160</v>
      </c>
      <c r="B40" s="118" t="s">
        <v>2234</v>
      </c>
      <c r="C40" s="111" t="s">
        <v>1321</v>
      </c>
      <c r="D40" s="111" t="s">
        <v>1451</v>
      </c>
      <c r="E40" s="111" t="s">
        <v>1452</v>
      </c>
      <c r="F40" s="111" t="s">
        <v>2235</v>
      </c>
      <c r="G40" s="111" t="s">
        <v>2236</v>
      </c>
      <c r="H40" s="115" t="s">
        <v>2237</v>
      </c>
    </row>
    <row r="41" spans="1:8" ht="49" thickBot="1" x14ac:dyDescent="0.25">
      <c r="A41" s="141" t="s">
        <v>2160</v>
      </c>
      <c r="B41" s="142" t="s">
        <v>2238</v>
      </c>
      <c r="C41" s="113" t="s">
        <v>1263</v>
      </c>
      <c r="D41" s="113" t="s">
        <v>1274</v>
      </c>
      <c r="E41" s="113" t="s">
        <v>1275</v>
      </c>
      <c r="F41" s="113" t="s">
        <v>2239</v>
      </c>
      <c r="G41" s="113" t="s">
        <v>2240</v>
      </c>
      <c r="H41" s="116" t="s">
        <v>2241</v>
      </c>
    </row>
    <row r="42" spans="1:8" ht="64" x14ac:dyDescent="0.2">
      <c r="A42" s="135" t="s">
        <v>2242</v>
      </c>
      <c r="B42" s="136" t="s">
        <v>2243</v>
      </c>
      <c r="C42" s="112" t="s">
        <v>1321</v>
      </c>
      <c r="D42" s="112" t="s">
        <v>1441</v>
      </c>
      <c r="E42" s="112" t="s">
        <v>1442</v>
      </c>
      <c r="F42" s="112" t="s">
        <v>2244</v>
      </c>
      <c r="G42" s="112" t="s">
        <v>2245</v>
      </c>
      <c r="H42" s="114" t="s">
        <v>2246</v>
      </c>
    </row>
    <row r="43" spans="1:8" ht="64" x14ac:dyDescent="0.2">
      <c r="A43" s="121" t="s">
        <v>2242</v>
      </c>
      <c r="B43" s="122" t="s">
        <v>2247</v>
      </c>
      <c r="C43" s="111" t="s">
        <v>844</v>
      </c>
      <c r="D43" s="111" t="s">
        <v>943</v>
      </c>
      <c r="E43" s="111" t="s">
        <v>944</v>
      </c>
      <c r="F43" s="111" t="s">
        <v>2186</v>
      </c>
      <c r="G43" s="111" t="s">
        <v>2187</v>
      </c>
      <c r="H43" s="115" t="s">
        <v>2188</v>
      </c>
    </row>
    <row r="44" spans="1:8" ht="64" x14ac:dyDescent="0.2">
      <c r="A44" s="121" t="s">
        <v>2242</v>
      </c>
      <c r="B44" s="122" t="s">
        <v>2248</v>
      </c>
      <c r="C44" s="111" t="s">
        <v>203</v>
      </c>
      <c r="D44" s="111" t="s">
        <v>424</v>
      </c>
      <c r="E44" s="111" t="s">
        <v>425</v>
      </c>
      <c r="F44" s="111" t="s">
        <v>2249</v>
      </c>
      <c r="G44" s="111" t="s">
        <v>2250</v>
      </c>
      <c r="H44" s="115" t="s">
        <v>2251</v>
      </c>
    </row>
    <row r="45" spans="1:8" ht="80" x14ac:dyDescent="0.2">
      <c r="A45" s="121" t="s">
        <v>2242</v>
      </c>
      <c r="B45" s="122" t="s">
        <v>2252</v>
      </c>
      <c r="C45" s="111" t="s">
        <v>203</v>
      </c>
      <c r="D45" s="111" t="s">
        <v>413</v>
      </c>
      <c r="E45" s="111" t="s">
        <v>414</v>
      </c>
      <c r="F45" s="111" t="s">
        <v>2253</v>
      </c>
      <c r="G45" s="111" t="s">
        <v>2254</v>
      </c>
      <c r="H45" s="115" t="s">
        <v>2255</v>
      </c>
    </row>
    <row r="46" spans="1:8" ht="64" x14ac:dyDescent="0.2">
      <c r="A46" s="121" t="s">
        <v>2242</v>
      </c>
      <c r="B46" s="122" t="s">
        <v>2256</v>
      </c>
      <c r="C46" s="111" t="s">
        <v>203</v>
      </c>
      <c r="D46" s="111" t="s">
        <v>360</v>
      </c>
      <c r="E46" s="111" t="s">
        <v>361</v>
      </c>
      <c r="F46" s="111" t="s">
        <v>2257</v>
      </c>
      <c r="G46" s="111" t="s">
        <v>2258</v>
      </c>
      <c r="H46" s="115" t="s">
        <v>2259</v>
      </c>
    </row>
    <row r="47" spans="1:8" ht="64" x14ac:dyDescent="0.2">
      <c r="A47" s="121" t="s">
        <v>2242</v>
      </c>
      <c r="B47" s="122" t="s">
        <v>2260</v>
      </c>
      <c r="C47" s="111" t="s">
        <v>203</v>
      </c>
      <c r="D47" s="111" t="s">
        <v>377</v>
      </c>
      <c r="E47" s="111" t="s">
        <v>378</v>
      </c>
      <c r="F47" s="111" t="s">
        <v>2261</v>
      </c>
      <c r="G47" s="111" t="s">
        <v>2250</v>
      </c>
      <c r="H47" s="115" t="s">
        <v>2262</v>
      </c>
    </row>
    <row r="48" spans="1:8" ht="64" x14ac:dyDescent="0.2">
      <c r="A48" s="121" t="s">
        <v>2242</v>
      </c>
      <c r="B48" s="122" t="s">
        <v>2263</v>
      </c>
      <c r="C48" s="111" t="s">
        <v>1321</v>
      </c>
      <c r="D48" s="111" t="s">
        <v>1490</v>
      </c>
      <c r="E48" s="111" t="s">
        <v>1491</v>
      </c>
      <c r="F48" s="111" t="s">
        <v>2264</v>
      </c>
      <c r="G48" s="111" t="s">
        <v>2265</v>
      </c>
      <c r="H48" s="115" t="s">
        <v>2266</v>
      </c>
    </row>
    <row r="49" spans="1:8" ht="80" x14ac:dyDescent="0.2">
      <c r="A49" s="121" t="s">
        <v>2242</v>
      </c>
      <c r="B49" s="122" t="s">
        <v>2267</v>
      </c>
      <c r="C49" s="111" t="s">
        <v>1500</v>
      </c>
      <c r="D49" s="111" t="s">
        <v>1533</v>
      </c>
      <c r="E49" s="111" t="s">
        <v>1534</v>
      </c>
      <c r="F49" s="111" t="s">
        <v>2268</v>
      </c>
      <c r="G49" s="111" t="s">
        <v>2269</v>
      </c>
      <c r="H49" s="115" t="s">
        <v>2270</v>
      </c>
    </row>
    <row r="50" spans="1:8" ht="112" x14ac:dyDescent="0.2">
      <c r="A50" s="121" t="s">
        <v>2242</v>
      </c>
      <c r="B50" s="122" t="s">
        <v>2271</v>
      </c>
      <c r="C50" s="111" t="s">
        <v>1500</v>
      </c>
      <c r="D50" s="111" t="s">
        <v>1564</v>
      </c>
      <c r="E50" s="111" t="s">
        <v>1565</v>
      </c>
      <c r="F50" s="111" t="s">
        <v>2272</v>
      </c>
      <c r="G50" s="111" t="s">
        <v>2273</v>
      </c>
      <c r="H50" s="115" t="s">
        <v>2274</v>
      </c>
    </row>
    <row r="51" spans="1:8" ht="96" x14ac:dyDescent="0.2">
      <c r="A51" s="121" t="s">
        <v>2242</v>
      </c>
      <c r="B51" s="122" t="s">
        <v>2275</v>
      </c>
      <c r="C51" s="111" t="s">
        <v>959</v>
      </c>
      <c r="D51" s="111" t="s">
        <v>960</v>
      </c>
      <c r="E51" s="111" t="s">
        <v>961</v>
      </c>
      <c r="F51" s="111" t="s">
        <v>2276</v>
      </c>
      <c r="G51" s="111" t="s">
        <v>2277</v>
      </c>
      <c r="H51" s="115" t="s">
        <v>2278</v>
      </c>
    </row>
    <row r="52" spans="1:8" ht="80" x14ac:dyDescent="0.2">
      <c r="A52" s="121" t="s">
        <v>2242</v>
      </c>
      <c r="B52" s="122" t="s">
        <v>2279</v>
      </c>
      <c r="C52" s="111" t="s">
        <v>959</v>
      </c>
      <c r="D52" s="111" t="s">
        <v>985</v>
      </c>
      <c r="E52" s="111" t="s">
        <v>986</v>
      </c>
      <c r="F52" s="111" t="s">
        <v>2280</v>
      </c>
      <c r="G52" s="111" t="s">
        <v>2281</v>
      </c>
      <c r="H52" s="115" t="s">
        <v>2282</v>
      </c>
    </row>
    <row r="53" spans="1:8" ht="80" x14ac:dyDescent="0.2">
      <c r="A53" s="121" t="s">
        <v>2242</v>
      </c>
      <c r="B53" s="122" t="s">
        <v>2283</v>
      </c>
      <c r="C53" s="111" t="s">
        <v>959</v>
      </c>
      <c r="D53" s="111" t="s">
        <v>1007</v>
      </c>
      <c r="E53" s="111" t="s">
        <v>1008</v>
      </c>
      <c r="F53" s="111" t="s">
        <v>2284</v>
      </c>
      <c r="G53" s="111" t="s">
        <v>2285</v>
      </c>
      <c r="H53" s="115"/>
    </row>
    <row r="54" spans="1:8" ht="64" x14ac:dyDescent="0.2">
      <c r="A54" s="121" t="s">
        <v>2242</v>
      </c>
      <c r="B54" s="122" t="s">
        <v>2286</v>
      </c>
      <c r="C54" s="111" t="s">
        <v>514</v>
      </c>
      <c r="D54" s="111" t="s">
        <v>632</v>
      </c>
      <c r="E54" s="111" t="s">
        <v>633</v>
      </c>
      <c r="F54" s="111" t="s">
        <v>2287</v>
      </c>
      <c r="G54" s="111" t="s">
        <v>2288</v>
      </c>
      <c r="H54" s="115" t="s">
        <v>2289</v>
      </c>
    </row>
    <row r="55" spans="1:8" ht="80" x14ac:dyDescent="0.2">
      <c r="A55" s="121" t="s">
        <v>2242</v>
      </c>
      <c r="B55" s="122" t="s">
        <v>2290</v>
      </c>
      <c r="C55" s="111" t="s">
        <v>203</v>
      </c>
      <c r="D55" s="111" t="s">
        <v>434</v>
      </c>
      <c r="E55" s="111" t="s">
        <v>435</v>
      </c>
      <c r="F55" s="111" t="s">
        <v>2291</v>
      </c>
      <c r="G55" s="111" t="s">
        <v>2292</v>
      </c>
      <c r="H55" s="115" t="s">
        <v>2293</v>
      </c>
    </row>
    <row r="56" spans="1:8" ht="64" x14ac:dyDescent="0.2">
      <c r="A56" s="121" t="s">
        <v>2242</v>
      </c>
      <c r="B56" s="122" t="s">
        <v>2294</v>
      </c>
      <c r="C56" s="111" t="s">
        <v>203</v>
      </c>
      <c r="D56" s="111" t="s">
        <v>337</v>
      </c>
      <c r="E56" s="111" t="s">
        <v>338</v>
      </c>
      <c r="F56" s="111" t="s">
        <v>2295</v>
      </c>
      <c r="G56" s="111" t="s">
        <v>2250</v>
      </c>
      <c r="H56" s="115" t="s">
        <v>2296</v>
      </c>
    </row>
    <row r="57" spans="1:8" ht="64" x14ac:dyDescent="0.2">
      <c r="A57" s="121" t="s">
        <v>2242</v>
      </c>
      <c r="B57" s="122" t="s">
        <v>2297</v>
      </c>
      <c r="C57" s="111" t="s">
        <v>203</v>
      </c>
      <c r="D57" s="111" t="s">
        <v>262</v>
      </c>
      <c r="E57" s="111" t="s">
        <v>263</v>
      </c>
      <c r="F57" s="111" t="s">
        <v>2298</v>
      </c>
      <c r="G57" s="111" t="s">
        <v>2299</v>
      </c>
      <c r="H57" s="115" t="s">
        <v>2300</v>
      </c>
    </row>
    <row r="58" spans="1:8" ht="176" x14ac:dyDescent="0.2">
      <c r="A58" s="121" t="s">
        <v>2242</v>
      </c>
      <c r="B58" s="122" t="s">
        <v>2301</v>
      </c>
      <c r="C58" s="111" t="s">
        <v>203</v>
      </c>
      <c r="D58" s="111" t="s">
        <v>275</v>
      </c>
      <c r="E58" s="111" t="s">
        <v>276</v>
      </c>
      <c r="F58" s="111" t="s">
        <v>2302</v>
      </c>
      <c r="G58" s="111" t="s">
        <v>2303</v>
      </c>
      <c r="H58" s="115" t="s">
        <v>2304</v>
      </c>
    </row>
    <row r="59" spans="1:8" ht="65" thickBot="1" x14ac:dyDescent="0.25">
      <c r="A59" s="137" t="s">
        <v>2242</v>
      </c>
      <c r="B59" s="138" t="s">
        <v>2305</v>
      </c>
      <c r="C59" s="113" t="s">
        <v>514</v>
      </c>
      <c r="D59" s="113" t="s">
        <v>577</v>
      </c>
      <c r="E59" s="113" t="s">
        <v>578</v>
      </c>
      <c r="F59" s="113" t="s">
        <v>2306</v>
      </c>
      <c r="G59" s="113" t="s">
        <v>2307</v>
      </c>
      <c r="H59" s="116" t="s">
        <v>2308</v>
      </c>
    </row>
    <row r="60" spans="1:8" ht="64" x14ac:dyDescent="0.2">
      <c r="A60" s="131" t="s">
        <v>2309</v>
      </c>
      <c r="B60" s="132" t="s">
        <v>2310</v>
      </c>
      <c r="C60" s="112" t="s">
        <v>514</v>
      </c>
      <c r="D60" s="112" t="s">
        <v>555</v>
      </c>
      <c r="E60" s="112" t="s">
        <v>556</v>
      </c>
      <c r="F60" s="112" t="s">
        <v>2311</v>
      </c>
      <c r="G60" s="112" t="s">
        <v>2307</v>
      </c>
      <c r="H60" s="114" t="s">
        <v>2308</v>
      </c>
    </row>
    <row r="61" spans="1:8" ht="64" x14ac:dyDescent="0.2">
      <c r="A61" s="123" t="s">
        <v>2309</v>
      </c>
      <c r="B61" s="124" t="s">
        <v>2312</v>
      </c>
      <c r="C61" s="111" t="s">
        <v>514</v>
      </c>
      <c r="D61" s="111" t="s">
        <v>586</v>
      </c>
      <c r="E61" s="111" t="s">
        <v>587</v>
      </c>
      <c r="F61" s="111" t="s">
        <v>2313</v>
      </c>
      <c r="G61" s="111" t="s">
        <v>2314</v>
      </c>
      <c r="H61" s="115" t="s">
        <v>2315</v>
      </c>
    </row>
    <row r="62" spans="1:8" ht="80" x14ac:dyDescent="0.2">
      <c r="A62" s="123" t="s">
        <v>2309</v>
      </c>
      <c r="B62" s="124" t="s">
        <v>2316</v>
      </c>
      <c r="C62" s="111" t="s">
        <v>514</v>
      </c>
      <c r="D62" s="111" t="s">
        <v>599</v>
      </c>
      <c r="E62" s="111" t="s">
        <v>600</v>
      </c>
      <c r="F62" s="111" t="s">
        <v>2317</v>
      </c>
      <c r="G62" s="111" t="s">
        <v>2318</v>
      </c>
      <c r="H62" s="115" t="s">
        <v>2319</v>
      </c>
    </row>
    <row r="63" spans="1:8" ht="64" x14ac:dyDescent="0.2">
      <c r="A63" s="123" t="s">
        <v>2309</v>
      </c>
      <c r="B63" s="124" t="s">
        <v>2320</v>
      </c>
      <c r="C63" s="111" t="s">
        <v>514</v>
      </c>
      <c r="D63" s="111" t="s">
        <v>612</v>
      </c>
      <c r="E63" s="111" t="s">
        <v>613</v>
      </c>
      <c r="F63" s="111" t="s">
        <v>2321</v>
      </c>
      <c r="G63" s="111" t="s">
        <v>2322</v>
      </c>
      <c r="H63" s="115" t="s">
        <v>2323</v>
      </c>
    </row>
    <row r="64" spans="1:8" ht="80" x14ac:dyDescent="0.2">
      <c r="A64" s="123" t="s">
        <v>2309</v>
      </c>
      <c r="B64" s="124" t="s">
        <v>2324</v>
      </c>
      <c r="C64" s="111" t="s">
        <v>1500</v>
      </c>
      <c r="D64" s="111" t="s">
        <v>1577</v>
      </c>
      <c r="E64" s="111" t="s">
        <v>1578</v>
      </c>
      <c r="F64" s="111" t="s">
        <v>2325</v>
      </c>
      <c r="G64" s="111" t="s">
        <v>2326</v>
      </c>
      <c r="H64" s="115" t="s">
        <v>2327</v>
      </c>
    </row>
    <row r="65" spans="1:8" ht="80" x14ac:dyDescent="0.2">
      <c r="A65" s="123" t="s">
        <v>2309</v>
      </c>
      <c r="B65" s="124" t="s">
        <v>2328</v>
      </c>
      <c r="C65" s="111" t="s">
        <v>514</v>
      </c>
      <c r="D65" s="111" t="s">
        <v>622</v>
      </c>
      <c r="E65" s="111" t="s">
        <v>623</v>
      </c>
      <c r="F65" s="111" t="s">
        <v>2329</v>
      </c>
      <c r="G65" s="111" t="s">
        <v>2330</v>
      </c>
      <c r="H65" s="115" t="s">
        <v>2331</v>
      </c>
    </row>
    <row r="66" spans="1:8" ht="112" x14ac:dyDescent="0.2">
      <c r="A66" s="123" t="s">
        <v>2309</v>
      </c>
      <c r="B66" s="124" t="s">
        <v>2332</v>
      </c>
      <c r="C66" s="111" t="s">
        <v>677</v>
      </c>
      <c r="D66" s="111" t="s">
        <v>818</v>
      </c>
      <c r="E66" s="111" t="s">
        <v>819</v>
      </c>
      <c r="F66" s="111" t="s">
        <v>2333</v>
      </c>
      <c r="G66" s="111" t="s">
        <v>2334</v>
      </c>
      <c r="H66" s="115" t="s">
        <v>2335</v>
      </c>
    </row>
    <row r="67" spans="1:8" ht="80" x14ac:dyDescent="0.2">
      <c r="A67" s="123" t="s">
        <v>2309</v>
      </c>
      <c r="B67" s="124" t="s">
        <v>2336</v>
      </c>
      <c r="C67" s="111" t="s">
        <v>677</v>
      </c>
      <c r="D67" s="111" t="s">
        <v>831</v>
      </c>
      <c r="E67" s="111" t="s">
        <v>832</v>
      </c>
      <c r="F67" s="111" t="s">
        <v>2337</v>
      </c>
      <c r="G67" s="111" t="s">
        <v>2338</v>
      </c>
      <c r="H67" s="115" t="s">
        <v>2339</v>
      </c>
    </row>
    <row r="68" spans="1:8" ht="128" x14ac:dyDescent="0.2">
      <c r="A68" s="123" t="s">
        <v>2309</v>
      </c>
      <c r="B68" s="124" t="s">
        <v>2340</v>
      </c>
      <c r="C68" s="111" t="s">
        <v>677</v>
      </c>
      <c r="D68" s="111" t="s">
        <v>769</v>
      </c>
      <c r="E68" s="111" t="s">
        <v>770</v>
      </c>
      <c r="F68" s="111" t="s">
        <v>2341</v>
      </c>
      <c r="G68" s="111" t="s">
        <v>2342</v>
      </c>
      <c r="H68" s="115" t="s">
        <v>2343</v>
      </c>
    </row>
    <row r="69" spans="1:8" ht="64" x14ac:dyDescent="0.2">
      <c r="A69" s="123" t="s">
        <v>2309</v>
      </c>
      <c r="B69" s="124" t="s">
        <v>2344</v>
      </c>
      <c r="C69" s="111" t="s">
        <v>1321</v>
      </c>
      <c r="D69" s="111" t="s">
        <v>1457</v>
      </c>
      <c r="E69" s="111" t="s">
        <v>1458</v>
      </c>
      <c r="F69" s="111" t="s">
        <v>2345</v>
      </c>
      <c r="G69" s="111" t="s">
        <v>2346</v>
      </c>
      <c r="H69" s="115" t="s">
        <v>2347</v>
      </c>
    </row>
    <row r="70" spans="1:8" ht="64" x14ac:dyDescent="0.2">
      <c r="A70" s="123" t="s">
        <v>2309</v>
      </c>
      <c r="B70" s="124" t="s">
        <v>2348</v>
      </c>
      <c r="C70" s="111" t="s">
        <v>1321</v>
      </c>
      <c r="D70" s="111" t="s">
        <v>1385</v>
      </c>
      <c r="E70" s="111" t="s">
        <v>1386</v>
      </c>
      <c r="F70" s="111" t="s">
        <v>2349</v>
      </c>
      <c r="G70" s="111" t="s">
        <v>2196</v>
      </c>
      <c r="H70" s="115" t="s">
        <v>2197</v>
      </c>
    </row>
    <row r="71" spans="1:8" ht="64" x14ac:dyDescent="0.2">
      <c r="A71" s="123" t="s">
        <v>2309</v>
      </c>
      <c r="B71" s="124" t="s">
        <v>2350</v>
      </c>
      <c r="C71" s="111" t="s">
        <v>514</v>
      </c>
      <c r="D71" s="111" t="s">
        <v>645</v>
      </c>
      <c r="E71" s="111" t="s">
        <v>646</v>
      </c>
      <c r="F71" s="111" t="s">
        <v>2351</v>
      </c>
      <c r="G71" s="111" t="s">
        <v>2318</v>
      </c>
      <c r="H71" s="115" t="s">
        <v>2352</v>
      </c>
    </row>
    <row r="72" spans="1:8" ht="96" x14ac:dyDescent="0.2">
      <c r="A72" s="123" t="s">
        <v>2309</v>
      </c>
      <c r="B72" s="124" t="s">
        <v>2353</v>
      </c>
      <c r="C72" s="111" t="s">
        <v>514</v>
      </c>
      <c r="D72" s="111" t="s">
        <v>667</v>
      </c>
      <c r="E72" s="111" t="s">
        <v>668</v>
      </c>
      <c r="F72" s="111" t="s">
        <v>2354</v>
      </c>
      <c r="G72" s="111" t="s">
        <v>2318</v>
      </c>
      <c r="H72" s="115" t="s">
        <v>2355</v>
      </c>
    </row>
    <row r="73" spans="1:8" ht="112" x14ac:dyDescent="0.2">
      <c r="A73" s="123" t="s">
        <v>2309</v>
      </c>
      <c r="B73" s="124" t="s">
        <v>2356</v>
      </c>
      <c r="C73" s="111" t="s">
        <v>677</v>
      </c>
      <c r="D73" s="111" t="s">
        <v>678</v>
      </c>
      <c r="E73" s="111" t="s">
        <v>679</v>
      </c>
      <c r="F73" s="111" t="s">
        <v>2357</v>
      </c>
      <c r="G73" s="111" t="s">
        <v>2358</v>
      </c>
      <c r="H73" s="115" t="s">
        <v>2359</v>
      </c>
    </row>
    <row r="74" spans="1:8" ht="96" x14ac:dyDescent="0.2">
      <c r="A74" s="123" t="s">
        <v>2309</v>
      </c>
      <c r="B74" s="124" t="s">
        <v>2360</v>
      </c>
      <c r="C74" s="111" t="s">
        <v>677</v>
      </c>
      <c r="D74" s="111" t="s">
        <v>700</v>
      </c>
      <c r="E74" s="111" t="s">
        <v>701</v>
      </c>
      <c r="F74" s="111" t="s">
        <v>2361</v>
      </c>
      <c r="G74" s="111" t="s">
        <v>2362</v>
      </c>
      <c r="H74" s="115" t="s">
        <v>2363</v>
      </c>
    </row>
    <row r="75" spans="1:8" ht="64" x14ac:dyDescent="0.2">
      <c r="A75" s="123" t="s">
        <v>2309</v>
      </c>
      <c r="B75" s="124" t="s">
        <v>2364</v>
      </c>
      <c r="C75" s="111" t="s">
        <v>844</v>
      </c>
      <c r="D75" s="111" t="s">
        <v>954</v>
      </c>
      <c r="E75" s="111" t="s">
        <v>955</v>
      </c>
      <c r="F75" s="111" t="s">
        <v>2365</v>
      </c>
      <c r="G75" s="111" t="s">
        <v>2288</v>
      </c>
      <c r="H75" s="115" t="s">
        <v>2366</v>
      </c>
    </row>
    <row r="76" spans="1:8" ht="64" x14ac:dyDescent="0.2">
      <c r="A76" s="123" t="s">
        <v>2309</v>
      </c>
      <c r="B76" s="124" t="s">
        <v>2367</v>
      </c>
      <c r="C76" s="111" t="s">
        <v>203</v>
      </c>
      <c r="D76" s="111" t="s">
        <v>481</v>
      </c>
      <c r="E76" s="111" t="s">
        <v>482</v>
      </c>
      <c r="F76" s="111" t="s">
        <v>2368</v>
      </c>
      <c r="G76" s="111" t="s">
        <v>2369</v>
      </c>
      <c r="H76" s="115" t="s">
        <v>2370</v>
      </c>
    </row>
    <row r="77" spans="1:8" ht="64" x14ac:dyDescent="0.2">
      <c r="A77" s="123" t="s">
        <v>2309</v>
      </c>
      <c r="B77" s="124" t="s">
        <v>2371</v>
      </c>
      <c r="C77" s="111" t="s">
        <v>1059</v>
      </c>
      <c r="D77" s="111" t="s">
        <v>1118</v>
      </c>
      <c r="E77" s="111" t="s">
        <v>1119</v>
      </c>
      <c r="F77" s="111" t="s">
        <v>2372</v>
      </c>
      <c r="G77" s="111" t="s">
        <v>2373</v>
      </c>
      <c r="H77" s="115" t="s">
        <v>2374</v>
      </c>
    </row>
    <row r="78" spans="1:8" ht="64" x14ac:dyDescent="0.2">
      <c r="A78" s="123" t="s">
        <v>2309</v>
      </c>
      <c r="B78" s="124" t="s">
        <v>2375</v>
      </c>
      <c r="C78" s="111" t="s">
        <v>1059</v>
      </c>
      <c r="D78" s="111" t="s">
        <v>1123</v>
      </c>
      <c r="E78" s="111" t="s">
        <v>1124</v>
      </c>
      <c r="F78" s="111" t="s">
        <v>2372</v>
      </c>
      <c r="G78" s="111" t="s">
        <v>2373</v>
      </c>
      <c r="H78" s="115" t="s">
        <v>2376</v>
      </c>
    </row>
    <row r="79" spans="1:8" ht="48" x14ac:dyDescent="0.2">
      <c r="A79" s="123" t="s">
        <v>2309</v>
      </c>
      <c r="B79" s="124" t="s">
        <v>2377</v>
      </c>
      <c r="C79" s="111" t="s">
        <v>1012</v>
      </c>
      <c r="D79" s="111" t="s">
        <v>1039</v>
      </c>
      <c r="E79" s="111" t="s">
        <v>1040</v>
      </c>
      <c r="F79" s="111" t="s">
        <v>2378</v>
      </c>
      <c r="G79" s="111" t="s">
        <v>2227</v>
      </c>
      <c r="H79" s="115" t="s">
        <v>2379</v>
      </c>
    </row>
    <row r="80" spans="1:8" ht="64" x14ac:dyDescent="0.2">
      <c r="A80" s="123" t="s">
        <v>2309</v>
      </c>
      <c r="B80" s="124" t="s">
        <v>2380</v>
      </c>
      <c r="C80" s="111" t="s">
        <v>1059</v>
      </c>
      <c r="D80" s="111" t="s">
        <v>1077</v>
      </c>
      <c r="E80" s="111" t="s">
        <v>1078</v>
      </c>
      <c r="F80" s="111" t="s">
        <v>2381</v>
      </c>
      <c r="G80" s="111" t="s">
        <v>2382</v>
      </c>
      <c r="H80" s="115" t="s">
        <v>2383</v>
      </c>
    </row>
    <row r="81" spans="1:8" ht="64" x14ac:dyDescent="0.2">
      <c r="A81" s="123" t="s">
        <v>2309</v>
      </c>
      <c r="B81" s="124" t="s">
        <v>2384</v>
      </c>
      <c r="C81" s="111" t="s">
        <v>203</v>
      </c>
      <c r="D81" s="111" t="s">
        <v>448</v>
      </c>
      <c r="E81" s="111" t="s">
        <v>449</v>
      </c>
      <c r="F81" s="111" t="s">
        <v>2385</v>
      </c>
      <c r="G81" s="111" t="s">
        <v>2386</v>
      </c>
      <c r="H81" s="115" t="s">
        <v>2387</v>
      </c>
    </row>
    <row r="82" spans="1:8" ht="65" thickBot="1" x14ac:dyDescent="0.25">
      <c r="A82" s="133" t="s">
        <v>2309</v>
      </c>
      <c r="B82" s="134" t="s">
        <v>2388</v>
      </c>
      <c r="C82" s="113" t="s">
        <v>1059</v>
      </c>
      <c r="D82" s="113" t="s">
        <v>1060</v>
      </c>
      <c r="E82" s="113" t="s">
        <v>1061</v>
      </c>
      <c r="F82" s="113" t="s">
        <v>2389</v>
      </c>
      <c r="G82" s="113" t="s">
        <v>2390</v>
      </c>
      <c r="H82" s="116" t="s">
        <v>2391</v>
      </c>
    </row>
    <row r="83" spans="1:8" ht="64" x14ac:dyDescent="0.2">
      <c r="A83" s="129" t="s">
        <v>2392</v>
      </c>
      <c r="B83" s="130" t="s">
        <v>2393</v>
      </c>
      <c r="C83" s="112" t="s">
        <v>1321</v>
      </c>
      <c r="D83" s="112" t="s">
        <v>1400</v>
      </c>
      <c r="E83" s="112" t="s">
        <v>1401</v>
      </c>
      <c r="F83" s="112" t="s">
        <v>2394</v>
      </c>
      <c r="G83" s="112" t="s">
        <v>2104</v>
      </c>
      <c r="H83" s="114" t="s">
        <v>2395</v>
      </c>
    </row>
    <row r="84" spans="1:8" ht="64" x14ac:dyDescent="0.2">
      <c r="A84" s="125" t="s">
        <v>2392</v>
      </c>
      <c r="B84" s="126" t="s">
        <v>2396</v>
      </c>
      <c r="C84" s="111" t="s">
        <v>1321</v>
      </c>
      <c r="D84" s="111" t="s">
        <v>1410</v>
      </c>
      <c r="E84" s="111" t="s">
        <v>1411</v>
      </c>
      <c r="F84" s="111" t="s">
        <v>2397</v>
      </c>
      <c r="G84" s="111" t="s">
        <v>2104</v>
      </c>
      <c r="H84" s="115" t="s">
        <v>2398</v>
      </c>
    </row>
    <row r="85" spans="1:8" ht="64" x14ac:dyDescent="0.2">
      <c r="A85" s="125" t="s">
        <v>2392</v>
      </c>
      <c r="B85" s="126" t="s">
        <v>2399</v>
      </c>
      <c r="C85" s="111" t="s">
        <v>203</v>
      </c>
      <c r="D85" s="111" t="s">
        <v>301</v>
      </c>
      <c r="E85" s="111" t="s">
        <v>302</v>
      </c>
      <c r="F85" s="111" t="s">
        <v>2400</v>
      </c>
      <c r="G85" s="111" t="s">
        <v>2401</v>
      </c>
      <c r="H85" s="115" t="s">
        <v>2402</v>
      </c>
    </row>
    <row r="86" spans="1:8" ht="96" x14ac:dyDescent="0.2">
      <c r="A86" s="125" t="s">
        <v>2392</v>
      </c>
      <c r="B86" s="126" t="s">
        <v>2403</v>
      </c>
      <c r="C86" s="111" t="s">
        <v>677</v>
      </c>
      <c r="D86" s="111" t="s">
        <v>731</v>
      </c>
      <c r="E86" s="111" t="s">
        <v>732</v>
      </c>
      <c r="F86" s="111" t="s">
        <v>2404</v>
      </c>
      <c r="G86" s="111" t="s">
        <v>2405</v>
      </c>
      <c r="H86" s="115" t="s">
        <v>2406</v>
      </c>
    </row>
    <row r="87" spans="1:8" ht="64" x14ac:dyDescent="0.2">
      <c r="A87" s="125" t="s">
        <v>2392</v>
      </c>
      <c r="B87" s="126" t="s">
        <v>2407</v>
      </c>
      <c r="C87" s="111" t="s">
        <v>677</v>
      </c>
      <c r="D87" s="111" t="s">
        <v>759</v>
      </c>
      <c r="E87" s="111" t="s">
        <v>760</v>
      </c>
      <c r="F87" s="111" t="s">
        <v>2408</v>
      </c>
      <c r="G87" s="111" t="s">
        <v>2362</v>
      </c>
      <c r="H87" s="115" t="s">
        <v>2409</v>
      </c>
    </row>
    <row r="88" spans="1:8" ht="80" x14ac:dyDescent="0.2">
      <c r="A88" s="125" t="s">
        <v>2392</v>
      </c>
      <c r="B88" s="126" t="s">
        <v>2410</v>
      </c>
      <c r="C88" s="111" t="s">
        <v>677</v>
      </c>
      <c r="D88" s="111" t="s">
        <v>710</v>
      </c>
      <c r="E88" s="111" t="s">
        <v>711</v>
      </c>
      <c r="F88" s="111" t="s">
        <v>2411</v>
      </c>
      <c r="G88" s="111" t="s">
        <v>2412</v>
      </c>
      <c r="H88" s="115" t="s">
        <v>2413</v>
      </c>
    </row>
    <row r="89" spans="1:8" ht="64" x14ac:dyDescent="0.2">
      <c r="A89" s="125" t="s">
        <v>2392</v>
      </c>
      <c r="B89" s="126" t="s">
        <v>2414</v>
      </c>
      <c r="C89" s="111" t="s">
        <v>677</v>
      </c>
      <c r="D89" s="111" t="s">
        <v>726</v>
      </c>
      <c r="E89" s="111" t="s">
        <v>727</v>
      </c>
      <c r="F89" s="111" t="s">
        <v>2415</v>
      </c>
      <c r="G89" s="111" t="s">
        <v>2416</v>
      </c>
      <c r="H89" s="115" t="s">
        <v>2417</v>
      </c>
    </row>
    <row r="90" spans="1:8" ht="64" x14ac:dyDescent="0.2">
      <c r="A90" s="125" t="s">
        <v>2392</v>
      </c>
      <c r="B90" s="126" t="s">
        <v>2418</v>
      </c>
      <c r="C90" s="111" t="s">
        <v>1263</v>
      </c>
      <c r="D90" s="111" t="s">
        <v>1287</v>
      </c>
      <c r="E90" s="111" t="s">
        <v>1288</v>
      </c>
      <c r="F90" s="111" t="s">
        <v>2419</v>
      </c>
      <c r="G90" s="111" t="s">
        <v>2167</v>
      </c>
      <c r="H90" s="115" t="s">
        <v>2168</v>
      </c>
    </row>
    <row r="91" spans="1:8" ht="64" x14ac:dyDescent="0.2">
      <c r="A91" s="125" t="s">
        <v>2392</v>
      </c>
      <c r="B91" s="126" t="s">
        <v>2420</v>
      </c>
      <c r="C91" s="111" t="s">
        <v>1059</v>
      </c>
      <c r="D91" s="111" t="s">
        <v>1093</v>
      </c>
      <c r="E91" s="111" t="s">
        <v>1094</v>
      </c>
      <c r="F91" s="111" t="s">
        <v>2421</v>
      </c>
      <c r="G91" s="111" t="s">
        <v>2422</v>
      </c>
      <c r="H91" s="115" t="s">
        <v>2423</v>
      </c>
    </row>
    <row r="92" spans="1:8" ht="96" x14ac:dyDescent="0.2">
      <c r="A92" s="125" t="s">
        <v>2392</v>
      </c>
      <c r="B92" s="126" t="s">
        <v>2424</v>
      </c>
      <c r="C92" s="111" t="s">
        <v>203</v>
      </c>
      <c r="D92" s="111" t="s">
        <v>327</v>
      </c>
      <c r="E92" s="111" t="s">
        <v>328</v>
      </c>
      <c r="F92" s="111" t="s">
        <v>2425</v>
      </c>
      <c r="G92" s="111" t="s">
        <v>2426</v>
      </c>
      <c r="H92" s="115" t="s">
        <v>2427</v>
      </c>
    </row>
    <row r="93" spans="1:8" ht="80" x14ac:dyDescent="0.2">
      <c r="A93" s="125" t="s">
        <v>2392</v>
      </c>
      <c r="B93" s="126" t="s">
        <v>2428</v>
      </c>
      <c r="C93" s="111" t="s">
        <v>1321</v>
      </c>
      <c r="D93" s="111" t="s">
        <v>1495</v>
      </c>
      <c r="E93" s="111" t="s">
        <v>1496</v>
      </c>
      <c r="F93" s="111" t="s">
        <v>2429</v>
      </c>
      <c r="G93" s="111" t="s">
        <v>2196</v>
      </c>
      <c r="H93" s="115" t="s">
        <v>2430</v>
      </c>
    </row>
    <row r="94" spans="1:8" ht="32" x14ac:dyDescent="0.2">
      <c r="A94" s="125" t="s">
        <v>2392</v>
      </c>
      <c r="B94" s="126" t="s">
        <v>2431</v>
      </c>
      <c r="C94" s="111" t="s">
        <v>1059</v>
      </c>
      <c r="D94" s="111" t="s">
        <v>1128</v>
      </c>
      <c r="E94" s="111" t="s">
        <v>1129</v>
      </c>
      <c r="F94" s="111" t="s">
        <v>2432</v>
      </c>
      <c r="G94" s="111" t="s">
        <v>2433</v>
      </c>
      <c r="H94" s="115" t="s">
        <v>2434</v>
      </c>
    </row>
    <row r="95" spans="1:8" ht="80" x14ac:dyDescent="0.2">
      <c r="A95" s="125" t="s">
        <v>2392</v>
      </c>
      <c r="B95" s="126" t="s">
        <v>2435</v>
      </c>
      <c r="C95" s="111" t="s">
        <v>203</v>
      </c>
      <c r="D95" s="111" t="s">
        <v>243</v>
      </c>
      <c r="E95" s="111" t="s">
        <v>244</v>
      </c>
      <c r="F95" s="111" t="s">
        <v>2436</v>
      </c>
      <c r="G95" s="111" t="s">
        <v>2250</v>
      </c>
      <c r="H95" s="115" t="s">
        <v>2437</v>
      </c>
    </row>
    <row r="96" spans="1:8" ht="64" x14ac:dyDescent="0.2">
      <c r="A96" s="125" t="s">
        <v>2392</v>
      </c>
      <c r="B96" s="126" t="s">
        <v>2438</v>
      </c>
      <c r="C96" s="111" t="s">
        <v>1059</v>
      </c>
      <c r="D96" s="111" t="s">
        <v>1103</v>
      </c>
      <c r="E96" s="111" t="s">
        <v>1104</v>
      </c>
      <c r="F96" s="111" t="s">
        <v>2439</v>
      </c>
      <c r="G96" s="111" t="s">
        <v>2440</v>
      </c>
      <c r="H96" s="115" t="s">
        <v>2441</v>
      </c>
    </row>
    <row r="97" spans="1:8" ht="64" x14ac:dyDescent="0.2">
      <c r="A97" s="125" t="s">
        <v>2392</v>
      </c>
      <c r="B97" s="126" t="s">
        <v>2442</v>
      </c>
      <c r="C97" s="111" t="s">
        <v>1321</v>
      </c>
      <c r="D97" s="111" t="s">
        <v>1415</v>
      </c>
      <c r="E97" s="111" t="s">
        <v>1416</v>
      </c>
      <c r="F97" s="111" t="s">
        <v>2443</v>
      </c>
      <c r="G97" s="111" t="s">
        <v>2196</v>
      </c>
      <c r="H97" s="115" t="s">
        <v>2444</v>
      </c>
    </row>
    <row r="98" spans="1:8" ht="64" x14ac:dyDescent="0.2">
      <c r="A98" s="125" t="s">
        <v>2392</v>
      </c>
      <c r="B98" s="126" t="s">
        <v>2445</v>
      </c>
      <c r="C98" s="111" t="s">
        <v>1059</v>
      </c>
      <c r="D98" s="111" t="s">
        <v>1113</v>
      </c>
      <c r="E98" s="111" t="s">
        <v>1114</v>
      </c>
      <c r="F98" s="111" t="s">
        <v>2446</v>
      </c>
      <c r="G98" s="111" t="s">
        <v>2447</v>
      </c>
      <c r="H98" s="115" t="s">
        <v>2448</v>
      </c>
    </row>
    <row r="99" spans="1:8" ht="32" x14ac:dyDescent="0.2">
      <c r="A99" s="125" t="s">
        <v>2392</v>
      </c>
      <c r="B99" s="126" t="s">
        <v>2449</v>
      </c>
      <c r="C99" s="111" t="s">
        <v>1133</v>
      </c>
      <c r="D99" s="111" t="s">
        <v>1134</v>
      </c>
      <c r="E99" s="111" t="s">
        <v>1135</v>
      </c>
      <c r="F99" s="111" t="s">
        <v>2450</v>
      </c>
      <c r="G99" s="111" t="s">
        <v>2451</v>
      </c>
      <c r="H99" s="115" t="s">
        <v>2452</v>
      </c>
    </row>
    <row r="100" spans="1:8" ht="64" x14ac:dyDescent="0.2">
      <c r="A100" s="125" t="s">
        <v>2392</v>
      </c>
      <c r="B100" s="126" t="s">
        <v>2453</v>
      </c>
      <c r="C100" s="111" t="s">
        <v>1133</v>
      </c>
      <c r="D100" s="111" t="s">
        <v>1139</v>
      </c>
      <c r="E100" s="111" t="s">
        <v>1140</v>
      </c>
      <c r="F100" s="111" t="s">
        <v>2454</v>
      </c>
      <c r="G100" s="111" t="s">
        <v>2455</v>
      </c>
      <c r="H100" s="115" t="s">
        <v>2456</v>
      </c>
    </row>
    <row r="101" spans="1:8" ht="96" x14ac:dyDescent="0.2">
      <c r="A101" s="125" t="s">
        <v>2392</v>
      </c>
      <c r="B101" s="126" t="s">
        <v>2457</v>
      </c>
      <c r="C101" s="111" t="s">
        <v>1012</v>
      </c>
      <c r="D101" s="111" t="s">
        <v>1034</v>
      </c>
      <c r="E101" s="111" t="s">
        <v>1035</v>
      </c>
      <c r="F101" s="111" t="s">
        <v>2222</v>
      </c>
      <c r="G101" s="111" t="s">
        <v>2458</v>
      </c>
      <c r="H101" s="115" t="s">
        <v>2459</v>
      </c>
    </row>
    <row r="102" spans="1:8" ht="64" x14ac:dyDescent="0.2">
      <c r="A102" s="125" t="s">
        <v>2392</v>
      </c>
      <c r="B102" s="126" t="s">
        <v>2460</v>
      </c>
      <c r="C102" s="111" t="s">
        <v>203</v>
      </c>
      <c r="D102" s="111" t="s">
        <v>350</v>
      </c>
      <c r="E102" s="111" t="s">
        <v>351</v>
      </c>
      <c r="F102" s="111" t="s">
        <v>2461</v>
      </c>
      <c r="G102" s="111" t="s">
        <v>2250</v>
      </c>
      <c r="H102" s="115" t="s">
        <v>2462</v>
      </c>
    </row>
    <row r="103" spans="1:8" ht="64" x14ac:dyDescent="0.2">
      <c r="A103" s="125" t="s">
        <v>2392</v>
      </c>
      <c r="B103" s="126" t="s">
        <v>2463</v>
      </c>
      <c r="C103" s="111" t="s">
        <v>1321</v>
      </c>
      <c r="D103" s="111" t="s">
        <v>1428</v>
      </c>
      <c r="E103" s="111" t="s">
        <v>1429</v>
      </c>
      <c r="F103" s="111" t="s">
        <v>2464</v>
      </c>
      <c r="G103" s="111" t="s">
        <v>2196</v>
      </c>
      <c r="H103" s="115" t="s">
        <v>2465</v>
      </c>
    </row>
    <row r="104" spans="1:8" ht="64" x14ac:dyDescent="0.2">
      <c r="A104" s="125" t="s">
        <v>2392</v>
      </c>
      <c r="B104" s="126" t="s">
        <v>2466</v>
      </c>
      <c r="C104" s="111" t="s">
        <v>844</v>
      </c>
      <c r="D104" s="111" t="s">
        <v>887</v>
      </c>
      <c r="E104" s="111" t="s">
        <v>888</v>
      </c>
      <c r="F104" s="111" t="s">
        <v>2467</v>
      </c>
      <c r="G104" s="111" t="s">
        <v>2171</v>
      </c>
      <c r="H104" s="115" t="s">
        <v>2468</v>
      </c>
    </row>
    <row r="105" spans="1:8" ht="80" x14ac:dyDescent="0.2">
      <c r="A105" s="125" t="s">
        <v>2392</v>
      </c>
      <c r="B105" s="126" t="s">
        <v>2469</v>
      </c>
      <c r="C105" s="111" t="s">
        <v>844</v>
      </c>
      <c r="D105" s="111" t="s">
        <v>892</v>
      </c>
      <c r="E105" s="111" t="s">
        <v>893</v>
      </c>
      <c r="F105" s="111" t="s">
        <v>2470</v>
      </c>
      <c r="G105" s="111" t="s">
        <v>2471</v>
      </c>
      <c r="H105" s="115" t="s">
        <v>2472</v>
      </c>
    </row>
    <row r="106" spans="1:8" ht="80" x14ac:dyDescent="0.2">
      <c r="A106" s="125" t="s">
        <v>2392</v>
      </c>
      <c r="B106" s="126" t="s">
        <v>2473</v>
      </c>
      <c r="C106" s="111" t="s">
        <v>844</v>
      </c>
      <c r="D106" s="111" t="s">
        <v>902</v>
      </c>
      <c r="E106" s="111" t="s">
        <v>903</v>
      </c>
      <c r="F106" s="111" t="s">
        <v>2470</v>
      </c>
      <c r="G106" s="111" t="s">
        <v>2471</v>
      </c>
      <c r="H106" s="115" t="s">
        <v>2472</v>
      </c>
    </row>
    <row r="107" spans="1:8" ht="80" x14ac:dyDescent="0.2">
      <c r="A107" s="125" t="s">
        <v>2392</v>
      </c>
      <c r="B107" s="126" t="s">
        <v>2474</v>
      </c>
      <c r="C107" s="111" t="s">
        <v>1321</v>
      </c>
      <c r="D107" s="111" t="s">
        <v>1470</v>
      </c>
      <c r="E107" s="111" t="s">
        <v>1471</v>
      </c>
      <c r="F107" s="111" t="s">
        <v>2475</v>
      </c>
      <c r="G107" s="111" t="s">
        <v>2476</v>
      </c>
      <c r="H107" s="115" t="s">
        <v>2477</v>
      </c>
    </row>
    <row r="108" spans="1:8" ht="64" x14ac:dyDescent="0.2">
      <c r="A108" s="125" t="s">
        <v>2392</v>
      </c>
      <c r="B108" s="126" t="s">
        <v>2478</v>
      </c>
      <c r="C108" s="111" t="s">
        <v>1321</v>
      </c>
      <c r="D108" s="111" t="s">
        <v>1480</v>
      </c>
      <c r="E108" s="111" t="s">
        <v>1481</v>
      </c>
      <c r="F108" s="111" t="s">
        <v>2479</v>
      </c>
      <c r="G108" s="111" t="s">
        <v>2480</v>
      </c>
      <c r="H108" s="115" t="s">
        <v>2481</v>
      </c>
    </row>
    <row r="109" spans="1:8" ht="64" x14ac:dyDescent="0.2">
      <c r="A109" s="125" t="s">
        <v>2392</v>
      </c>
      <c r="B109" s="126" t="s">
        <v>2482</v>
      </c>
      <c r="C109" s="111" t="s">
        <v>203</v>
      </c>
      <c r="D109" s="111" t="s">
        <v>387</v>
      </c>
      <c r="E109" s="111" t="s">
        <v>388</v>
      </c>
      <c r="F109" s="111" t="s">
        <v>2483</v>
      </c>
      <c r="G109" s="111" t="s">
        <v>2484</v>
      </c>
      <c r="H109" s="115" t="s">
        <v>2485</v>
      </c>
    </row>
    <row r="110" spans="1:8" ht="48" x14ac:dyDescent="0.2">
      <c r="A110" s="125" t="s">
        <v>2392</v>
      </c>
      <c r="B110" s="126" t="s">
        <v>2486</v>
      </c>
      <c r="C110" s="111" t="s">
        <v>203</v>
      </c>
      <c r="D110" s="111" t="s">
        <v>397</v>
      </c>
      <c r="E110" s="111" t="s">
        <v>398</v>
      </c>
      <c r="F110" s="111" t="s">
        <v>2487</v>
      </c>
      <c r="G110" s="111" t="s">
        <v>2484</v>
      </c>
      <c r="H110" s="115" t="s">
        <v>2488</v>
      </c>
    </row>
    <row r="111" spans="1:8" ht="65" thickBot="1" x14ac:dyDescent="0.25">
      <c r="A111" s="127" t="s">
        <v>2392</v>
      </c>
      <c r="B111" s="128" t="s">
        <v>2489</v>
      </c>
      <c r="C111" s="113" t="s">
        <v>1152</v>
      </c>
      <c r="D111" s="113" t="s">
        <v>1213</v>
      </c>
      <c r="E111" s="113" t="s">
        <v>1214</v>
      </c>
      <c r="F111" s="113" t="s">
        <v>2490</v>
      </c>
      <c r="G111" s="113" t="s">
        <v>2491</v>
      </c>
      <c r="H111" s="116" t="s">
        <v>2492</v>
      </c>
    </row>
  </sheetData>
  <sortState xmlns:xlrd2="http://schemas.microsoft.com/office/spreadsheetml/2017/richdata2" ref="A2:H111">
    <sortCondition ref="B2:B111"/>
  </sortState>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3D74E-524E-41DD-8995-9CD68E625323}">
  <sheetPr>
    <tabColor theme="2" tint="-9.9978637043366805E-2"/>
  </sheetPr>
  <dimension ref="A1:B126"/>
  <sheetViews>
    <sheetView workbookViewId="0">
      <selection activeCell="A2" sqref="A2:A12"/>
    </sheetView>
  </sheetViews>
  <sheetFormatPr baseColWidth="10" defaultColWidth="9" defaultRowHeight="13" x14ac:dyDescent="0.15"/>
  <cols>
    <col min="1" max="1" width="39" customWidth="1"/>
    <col min="2" max="2" width="58.3984375" customWidth="1"/>
  </cols>
  <sheetData>
    <row r="1" spans="1:2" s="242" customFormat="1" ht="18" thickBot="1" x14ac:dyDescent="0.2">
      <c r="A1" s="292" t="s">
        <v>2493</v>
      </c>
      <c r="B1" s="293" t="s">
        <v>2494</v>
      </c>
    </row>
    <row r="2" spans="1:2" ht="15" x14ac:dyDescent="0.15">
      <c r="A2" s="1239" t="s">
        <v>2495</v>
      </c>
      <c r="B2" s="209" t="s">
        <v>2496</v>
      </c>
    </row>
    <row r="3" spans="1:2" ht="15" x14ac:dyDescent="0.15">
      <c r="A3" s="1237"/>
      <c r="B3" s="207" t="s">
        <v>2497</v>
      </c>
    </row>
    <row r="4" spans="1:2" ht="15" x14ac:dyDescent="0.15">
      <c r="A4" s="1237"/>
      <c r="B4" s="207" t="s">
        <v>2498</v>
      </c>
    </row>
    <row r="5" spans="1:2" ht="15" x14ac:dyDescent="0.15">
      <c r="A5" s="1237"/>
      <c r="B5" s="207" t="s">
        <v>2499</v>
      </c>
    </row>
    <row r="6" spans="1:2" ht="15" x14ac:dyDescent="0.15">
      <c r="A6" s="1237"/>
      <c r="B6" s="207" t="s">
        <v>2500</v>
      </c>
    </row>
    <row r="7" spans="1:2" ht="15" x14ac:dyDescent="0.15">
      <c r="A7" s="1237"/>
      <c r="B7" s="207" t="s">
        <v>2501</v>
      </c>
    </row>
    <row r="8" spans="1:2" ht="15" x14ac:dyDescent="0.15">
      <c r="A8" s="1237"/>
      <c r="B8" s="207" t="s">
        <v>2502</v>
      </c>
    </row>
    <row r="9" spans="1:2" ht="15" x14ac:dyDescent="0.15">
      <c r="A9" s="1237"/>
      <c r="B9" s="207" t="s">
        <v>2503</v>
      </c>
    </row>
    <row r="10" spans="1:2" ht="15" x14ac:dyDescent="0.15">
      <c r="A10" s="1237"/>
      <c r="B10" s="207" t="s">
        <v>2504</v>
      </c>
    </row>
    <row r="11" spans="1:2" ht="15" x14ac:dyDescent="0.15">
      <c r="A11" s="1237"/>
      <c r="B11" s="207" t="s">
        <v>2505</v>
      </c>
    </row>
    <row r="12" spans="1:2" ht="16" thickBot="1" x14ac:dyDescent="0.2">
      <c r="A12" s="1236"/>
      <c r="B12" s="208" t="s">
        <v>2506</v>
      </c>
    </row>
    <row r="13" spans="1:2" ht="15" x14ac:dyDescent="0.15">
      <c r="A13" s="1235" t="s">
        <v>2507</v>
      </c>
      <c r="B13" s="326" t="s">
        <v>2508</v>
      </c>
    </row>
    <row r="14" spans="1:2" ht="15" x14ac:dyDescent="0.15">
      <c r="A14" s="1237"/>
      <c r="B14" s="207" t="s">
        <v>2509</v>
      </c>
    </row>
    <row r="15" spans="1:2" ht="15" x14ac:dyDescent="0.15">
      <c r="A15" s="1237"/>
      <c r="B15" s="207" t="s">
        <v>2510</v>
      </c>
    </row>
    <row r="16" spans="1:2" ht="16" thickBot="1" x14ac:dyDescent="0.2">
      <c r="A16" s="1238"/>
      <c r="B16" s="327" t="s">
        <v>2511</v>
      </c>
    </row>
    <row r="17" spans="1:2" ht="15" x14ac:dyDescent="0.15">
      <c r="A17" s="1239" t="s">
        <v>2512</v>
      </c>
      <c r="B17" s="209" t="s">
        <v>2513</v>
      </c>
    </row>
    <row r="18" spans="1:2" ht="16" thickBot="1" x14ac:dyDescent="0.2">
      <c r="A18" s="1236"/>
      <c r="B18" s="208" t="s">
        <v>2514</v>
      </c>
    </row>
    <row r="19" spans="1:2" ht="15" x14ac:dyDescent="0.15">
      <c r="A19" s="1235" t="s">
        <v>2515</v>
      </c>
      <c r="B19" s="326" t="s">
        <v>2516</v>
      </c>
    </row>
    <row r="20" spans="1:2" ht="15" x14ac:dyDescent="0.15">
      <c r="A20" s="1237"/>
      <c r="B20" s="207" t="s">
        <v>2517</v>
      </c>
    </row>
    <row r="21" spans="1:2" ht="15" x14ac:dyDescent="0.15">
      <c r="A21" s="1237"/>
      <c r="B21" s="207" t="s">
        <v>2518</v>
      </c>
    </row>
    <row r="22" spans="1:2" ht="15" x14ac:dyDescent="0.15">
      <c r="A22" s="1237"/>
      <c r="B22" s="207" t="s">
        <v>2519</v>
      </c>
    </row>
    <row r="23" spans="1:2" ht="15" x14ac:dyDescent="0.15">
      <c r="A23" s="1237"/>
      <c r="B23" s="207" t="s">
        <v>2520</v>
      </c>
    </row>
    <row r="24" spans="1:2" ht="15" x14ac:dyDescent="0.15">
      <c r="A24" s="1237"/>
      <c r="B24" s="207" t="s">
        <v>2521</v>
      </c>
    </row>
    <row r="25" spans="1:2" ht="15" x14ac:dyDescent="0.15">
      <c r="A25" s="1237"/>
      <c r="B25" s="207" t="s">
        <v>2522</v>
      </c>
    </row>
    <row r="26" spans="1:2" ht="15" x14ac:dyDescent="0.15">
      <c r="A26" s="1237"/>
      <c r="B26" s="207" t="s">
        <v>2523</v>
      </c>
    </row>
    <row r="27" spans="1:2" ht="15" x14ac:dyDescent="0.15">
      <c r="A27" s="1237"/>
      <c r="B27" s="207" t="s">
        <v>2524</v>
      </c>
    </row>
    <row r="28" spans="1:2" ht="15" x14ac:dyDescent="0.15">
      <c r="A28" s="1237"/>
      <c r="B28" s="207" t="s">
        <v>2525</v>
      </c>
    </row>
    <row r="29" spans="1:2" ht="15" x14ac:dyDescent="0.15">
      <c r="A29" s="1237"/>
      <c r="B29" s="207" t="s">
        <v>2526</v>
      </c>
    </row>
    <row r="30" spans="1:2" ht="16" thickBot="1" x14ac:dyDescent="0.2">
      <c r="A30" s="1238"/>
      <c r="B30" s="327" t="s">
        <v>2527</v>
      </c>
    </row>
    <row r="31" spans="1:2" ht="15" x14ac:dyDescent="0.15">
      <c r="A31" s="1239" t="s">
        <v>2528</v>
      </c>
      <c r="B31" s="209" t="s">
        <v>2529</v>
      </c>
    </row>
    <row r="32" spans="1:2" ht="15" x14ac:dyDescent="0.15">
      <c r="A32" s="1237"/>
      <c r="B32" s="207" t="s">
        <v>2530</v>
      </c>
    </row>
    <row r="33" spans="1:2" ht="15" x14ac:dyDescent="0.15">
      <c r="A33" s="1237"/>
      <c r="B33" s="207" t="s">
        <v>2531</v>
      </c>
    </row>
    <row r="34" spans="1:2" ht="15" x14ac:dyDescent="0.15">
      <c r="A34" s="1237"/>
      <c r="B34" s="207" t="s">
        <v>2532</v>
      </c>
    </row>
    <row r="35" spans="1:2" ht="15" x14ac:dyDescent="0.15">
      <c r="A35" s="1237"/>
      <c r="B35" s="207" t="s">
        <v>2533</v>
      </c>
    </row>
    <row r="36" spans="1:2" ht="15" x14ac:dyDescent="0.15">
      <c r="A36" s="1237"/>
      <c r="B36" s="207" t="s">
        <v>2534</v>
      </c>
    </row>
    <row r="37" spans="1:2" ht="16" thickBot="1" x14ac:dyDescent="0.2">
      <c r="A37" s="1236"/>
      <c r="B37" s="208" t="s">
        <v>2535</v>
      </c>
    </row>
    <row r="38" spans="1:2" ht="15" x14ac:dyDescent="0.15">
      <c r="A38" s="1235" t="s">
        <v>2536</v>
      </c>
      <c r="B38" s="326" t="s">
        <v>2537</v>
      </c>
    </row>
    <row r="39" spans="1:2" ht="15" x14ac:dyDescent="0.15">
      <c r="A39" s="1237"/>
      <c r="B39" s="207" t="s">
        <v>2538</v>
      </c>
    </row>
    <row r="40" spans="1:2" ht="15" x14ac:dyDescent="0.15">
      <c r="A40" s="1237"/>
      <c r="B40" s="207" t="s">
        <v>2539</v>
      </c>
    </row>
    <row r="41" spans="1:2" ht="15" x14ac:dyDescent="0.15">
      <c r="A41" s="1237"/>
      <c r="B41" s="207" t="s">
        <v>2540</v>
      </c>
    </row>
    <row r="42" spans="1:2" ht="15" x14ac:dyDescent="0.15">
      <c r="A42" s="1237"/>
      <c r="B42" s="207" t="s">
        <v>2541</v>
      </c>
    </row>
    <row r="43" spans="1:2" ht="15" x14ac:dyDescent="0.15">
      <c r="A43" s="1237"/>
      <c r="B43" s="207" t="s">
        <v>2542</v>
      </c>
    </row>
    <row r="44" spans="1:2" ht="15" x14ac:dyDescent="0.15">
      <c r="A44" s="1237"/>
      <c r="B44" s="207" t="s">
        <v>2543</v>
      </c>
    </row>
    <row r="45" spans="1:2" ht="16" thickBot="1" x14ac:dyDescent="0.2">
      <c r="A45" s="1238"/>
      <c r="B45" s="327" t="s">
        <v>2544</v>
      </c>
    </row>
    <row r="46" spans="1:2" ht="16" thickBot="1" x14ac:dyDescent="0.2">
      <c r="A46" s="227" t="s">
        <v>2545</v>
      </c>
      <c r="B46" s="228" t="s">
        <v>2546</v>
      </c>
    </row>
    <row r="47" spans="1:2" ht="15" x14ac:dyDescent="0.15">
      <c r="A47" s="1235" t="s">
        <v>2547</v>
      </c>
      <c r="B47" s="326" t="s">
        <v>2548</v>
      </c>
    </row>
    <row r="48" spans="1:2" ht="15" x14ac:dyDescent="0.15">
      <c r="A48" s="1237"/>
      <c r="B48" s="207" t="s">
        <v>2549</v>
      </c>
    </row>
    <row r="49" spans="1:2" ht="15" x14ac:dyDescent="0.15">
      <c r="A49" s="1237"/>
      <c r="B49" s="207" t="s">
        <v>2550</v>
      </c>
    </row>
    <row r="50" spans="1:2" ht="15" x14ac:dyDescent="0.15">
      <c r="A50" s="1237"/>
      <c r="B50" s="207" t="s">
        <v>2551</v>
      </c>
    </row>
    <row r="51" spans="1:2" ht="15" x14ac:dyDescent="0.15">
      <c r="A51" s="1237"/>
      <c r="B51" s="207" t="s">
        <v>2552</v>
      </c>
    </row>
    <row r="52" spans="1:2" ht="15" x14ac:dyDescent="0.15">
      <c r="A52" s="1237"/>
      <c r="B52" s="207" t="s">
        <v>2553</v>
      </c>
    </row>
    <row r="53" spans="1:2" ht="15" x14ac:dyDescent="0.15">
      <c r="A53" s="1237"/>
      <c r="B53" s="207" t="s">
        <v>2554</v>
      </c>
    </row>
    <row r="54" spans="1:2" ht="15" x14ac:dyDescent="0.15">
      <c r="A54" s="1237"/>
      <c r="B54" s="207" t="s">
        <v>2555</v>
      </c>
    </row>
    <row r="55" spans="1:2" ht="15" x14ac:dyDescent="0.15">
      <c r="A55" s="1237"/>
      <c r="B55" s="207" t="s">
        <v>2556</v>
      </c>
    </row>
    <row r="56" spans="1:2" ht="15" x14ac:dyDescent="0.15">
      <c r="A56" s="1237"/>
      <c r="B56" s="207" t="s">
        <v>2557</v>
      </c>
    </row>
    <row r="57" spans="1:2" ht="15" x14ac:dyDescent="0.15">
      <c r="A57" s="1237"/>
      <c r="B57" s="207" t="s">
        <v>2558</v>
      </c>
    </row>
    <row r="58" spans="1:2" ht="15" x14ac:dyDescent="0.15">
      <c r="A58" s="1237"/>
      <c r="B58" s="207" t="s">
        <v>2559</v>
      </c>
    </row>
    <row r="59" spans="1:2" ht="15" x14ac:dyDescent="0.15">
      <c r="A59" s="1237"/>
      <c r="B59" s="207" t="s">
        <v>2560</v>
      </c>
    </row>
    <row r="60" spans="1:2" ht="15" x14ac:dyDescent="0.15">
      <c r="A60" s="1237"/>
      <c r="B60" s="207" t="s">
        <v>2561</v>
      </c>
    </row>
    <row r="61" spans="1:2" ht="15" x14ac:dyDescent="0.15">
      <c r="A61" s="1237"/>
      <c r="B61" s="207" t="s">
        <v>2562</v>
      </c>
    </row>
    <row r="62" spans="1:2" ht="15" x14ac:dyDescent="0.15">
      <c r="A62" s="1237"/>
      <c r="B62" s="207" t="s">
        <v>2563</v>
      </c>
    </row>
    <row r="63" spans="1:2" ht="15" x14ac:dyDescent="0.15">
      <c r="A63" s="1237"/>
      <c r="B63" s="207" t="s">
        <v>2564</v>
      </c>
    </row>
    <row r="64" spans="1:2" ht="16" thickBot="1" x14ac:dyDescent="0.2">
      <c r="A64" s="1238"/>
      <c r="B64" s="327" t="s">
        <v>2565</v>
      </c>
    </row>
    <row r="65" spans="1:2" ht="15" x14ac:dyDescent="0.15">
      <c r="A65" s="1239" t="s">
        <v>2566</v>
      </c>
      <c r="B65" s="209" t="s">
        <v>2567</v>
      </c>
    </row>
    <row r="66" spans="1:2" ht="15" x14ac:dyDescent="0.15">
      <c r="A66" s="1237"/>
      <c r="B66" s="207" t="s">
        <v>2568</v>
      </c>
    </row>
    <row r="67" spans="1:2" ht="15" x14ac:dyDescent="0.15">
      <c r="A67" s="1237"/>
      <c r="B67" s="207" t="s">
        <v>2569</v>
      </c>
    </row>
    <row r="68" spans="1:2" ht="15" x14ac:dyDescent="0.15">
      <c r="A68" s="1237"/>
      <c r="B68" s="207" t="s">
        <v>2570</v>
      </c>
    </row>
    <row r="69" spans="1:2" ht="15" x14ac:dyDescent="0.15">
      <c r="A69" s="1237"/>
      <c r="B69" s="207" t="s">
        <v>2571</v>
      </c>
    </row>
    <row r="70" spans="1:2" ht="15" x14ac:dyDescent="0.15">
      <c r="A70" s="1237"/>
      <c r="B70" s="207" t="s">
        <v>2572</v>
      </c>
    </row>
    <row r="71" spans="1:2" ht="15" x14ac:dyDescent="0.15">
      <c r="A71" s="1237"/>
      <c r="B71" s="207" t="s">
        <v>2573</v>
      </c>
    </row>
    <row r="72" spans="1:2" ht="15" x14ac:dyDescent="0.15">
      <c r="A72" s="1237"/>
      <c r="B72" s="207" t="s">
        <v>2574</v>
      </c>
    </row>
    <row r="73" spans="1:2" ht="15" x14ac:dyDescent="0.15">
      <c r="A73" s="1237"/>
      <c r="B73" s="207" t="s">
        <v>2575</v>
      </c>
    </row>
    <row r="74" spans="1:2" ht="15" x14ac:dyDescent="0.15">
      <c r="A74" s="1237"/>
      <c r="B74" s="207" t="s">
        <v>2576</v>
      </c>
    </row>
    <row r="75" spans="1:2" ht="15" x14ac:dyDescent="0.15">
      <c r="A75" s="1237"/>
      <c r="B75" s="207" t="s">
        <v>2577</v>
      </c>
    </row>
    <row r="76" spans="1:2" ht="16" thickBot="1" x14ac:dyDescent="0.2">
      <c r="A76" s="1236"/>
      <c r="B76" s="208" t="s">
        <v>2578</v>
      </c>
    </row>
    <row r="77" spans="1:2" ht="15" x14ac:dyDescent="0.15">
      <c r="A77" s="1235" t="s">
        <v>2579</v>
      </c>
      <c r="B77" s="326" t="s">
        <v>2580</v>
      </c>
    </row>
    <row r="78" spans="1:2" ht="15" x14ac:dyDescent="0.15">
      <c r="A78" s="1237"/>
      <c r="B78" s="207" t="s">
        <v>2581</v>
      </c>
    </row>
    <row r="79" spans="1:2" ht="16" thickBot="1" x14ac:dyDescent="0.2">
      <c r="A79" s="1238"/>
      <c r="B79" s="327" t="s">
        <v>2582</v>
      </c>
    </row>
    <row r="80" spans="1:2" ht="15" x14ac:dyDescent="0.15">
      <c r="A80" s="1239" t="s">
        <v>2583</v>
      </c>
      <c r="B80" s="209" t="s">
        <v>2584</v>
      </c>
    </row>
    <row r="81" spans="1:2" ht="16" thickBot="1" x14ac:dyDescent="0.2">
      <c r="A81" s="1236"/>
      <c r="B81" s="208" t="s">
        <v>2585</v>
      </c>
    </row>
    <row r="82" spans="1:2" ht="15" x14ac:dyDescent="0.15">
      <c r="A82" s="1235" t="s">
        <v>2586</v>
      </c>
      <c r="B82" s="326" t="s">
        <v>2587</v>
      </c>
    </row>
    <row r="83" spans="1:2" ht="15" x14ac:dyDescent="0.15">
      <c r="A83" s="1237"/>
      <c r="B83" s="207" t="s">
        <v>2588</v>
      </c>
    </row>
    <row r="84" spans="1:2" ht="15" x14ac:dyDescent="0.15">
      <c r="A84" s="1237"/>
      <c r="B84" s="207" t="s">
        <v>2589</v>
      </c>
    </row>
    <row r="85" spans="1:2" ht="15" x14ac:dyDescent="0.15">
      <c r="A85" s="1237"/>
      <c r="B85" s="207" t="s">
        <v>2590</v>
      </c>
    </row>
    <row r="86" spans="1:2" ht="16" thickBot="1" x14ac:dyDescent="0.2">
      <c r="A86" s="1238"/>
      <c r="B86" s="327" t="s">
        <v>2591</v>
      </c>
    </row>
    <row r="87" spans="1:2" ht="15" x14ac:dyDescent="0.15">
      <c r="A87" s="1239" t="s">
        <v>2592</v>
      </c>
      <c r="B87" s="209" t="s">
        <v>2593</v>
      </c>
    </row>
    <row r="88" spans="1:2" ht="15" x14ac:dyDescent="0.15">
      <c r="A88" s="1237"/>
      <c r="B88" s="207" t="s">
        <v>2594</v>
      </c>
    </row>
    <row r="89" spans="1:2" ht="16" thickBot="1" x14ac:dyDescent="0.2">
      <c r="A89" s="1236"/>
      <c r="B89" s="208" t="s">
        <v>2595</v>
      </c>
    </row>
    <row r="90" spans="1:2" ht="15" x14ac:dyDescent="0.15">
      <c r="A90" s="1235" t="s">
        <v>2596</v>
      </c>
      <c r="B90" s="326" t="s">
        <v>2597</v>
      </c>
    </row>
    <row r="91" spans="1:2" ht="15" x14ac:dyDescent="0.15">
      <c r="A91" s="1237"/>
      <c r="B91" s="207" t="s">
        <v>2598</v>
      </c>
    </row>
    <row r="92" spans="1:2" ht="15" x14ac:dyDescent="0.15">
      <c r="A92" s="1237"/>
      <c r="B92" s="207" t="s">
        <v>2599</v>
      </c>
    </row>
    <row r="93" spans="1:2" ht="15" x14ac:dyDescent="0.15">
      <c r="A93" s="1237"/>
      <c r="B93" s="207" t="s">
        <v>2600</v>
      </c>
    </row>
    <row r="94" spans="1:2" ht="15" x14ac:dyDescent="0.15">
      <c r="A94" s="1237"/>
      <c r="B94" s="207" t="s">
        <v>2601</v>
      </c>
    </row>
    <row r="95" spans="1:2" ht="15" x14ac:dyDescent="0.15">
      <c r="A95" s="1237"/>
      <c r="B95" s="207" t="s">
        <v>2602</v>
      </c>
    </row>
    <row r="96" spans="1:2" ht="15" x14ac:dyDescent="0.15">
      <c r="A96" s="1237"/>
      <c r="B96" s="207" t="s">
        <v>2603</v>
      </c>
    </row>
    <row r="97" spans="1:2" ht="15" x14ac:dyDescent="0.15">
      <c r="A97" s="1237"/>
      <c r="B97" s="207" t="s">
        <v>2604</v>
      </c>
    </row>
    <row r="98" spans="1:2" ht="16" thickBot="1" x14ac:dyDescent="0.2">
      <c r="A98" s="1238"/>
      <c r="B98" s="327" t="s">
        <v>2605</v>
      </c>
    </row>
    <row r="99" spans="1:2" ht="15" x14ac:dyDescent="0.15">
      <c r="A99" s="1239" t="s">
        <v>2606</v>
      </c>
      <c r="B99" s="209" t="s">
        <v>2607</v>
      </c>
    </row>
    <row r="100" spans="1:2" ht="15" x14ac:dyDescent="0.15">
      <c r="A100" s="1237"/>
      <c r="B100" s="207" t="s">
        <v>2608</v>
      </c>
    </row>
    <row r="101" spans="1:2" ht="16" thickBot="1" x14ac:dyDescent="0.2">
      <c r="A101" s="1236"/>
      <c r="B101" s="208" t="s">
        <v>2609</v>
      </c>
    </row>
    <row r="102" spans="1:2" ht="15" x14ac:dyDescent="0.15">
      <c r="A102" s="1235" t="s">
        <v>2610</v>
      </c>
      <c r="B102" s="326" t="s">
        <v>2611</v>
      </c>
    </row>
    <row r="103" spans="1:2" ht="15" x14ac:dyDescent="0.15">
      <c r="A103" s="1237"/>
      <c r="B103" s="207" t="s">
        <v>2612</v>
      </c>
    </row>
    <row r="104" spans="1:2" ht="15" x14ac:dyDescent="0.15">
      <c r="A104" s="1237"/>
      <c r="B104" s="207" t="s">
        <v>2613</v>
      </c>
    </row>
    <row r="105" spans="1:2" ht="15" x14ac:dyDescent="0.15">
      <c r="A105" s="1237"/>
      <c r="B105" s="207" t="s">
        <v>2614</v>
      </c>
    </row>
    <row r="106" spans="1:2" ht="15" x14ac:dyDescent="0.15">
      <c r="A106" s="1237"/>
      <c r="B106" s="207" t="s">
        <v>2615</v>
      </c>
    </row>
    <row r="107" spans="1:2" ht="16" thickBot="1" x14ac:dyDescent="0.2">
      <c r="A107" s="1238"/>
      <c r="B107" s="327" t="s">
        <v>2616</v>
      </c>
    </row>
    <row r="108" spans="1:2" ht="15" x14ac:dyDescent="0.15">
      <c r="A108" s="1239" t="s">
        <v>2617</v>
      </c>
      <c r="B108" s="209" t="s">
        <v>2618</v>
      </c>
    </row>
    <row r="109" spans="1:2" ht="15" x14ac:dyDescent="0.15">
      <c r="A109" s="1237"/>
      <c r="B109" s="207" t="s">
        <v>2619</v>
      </c>
    </row>
    <row r="110" spans="1:2" ht="15" x14ac:dyDescent="0.15">
      <c r="A110" s="1237"/>
      <c r="B110" s="207" t="s">
        <v>2620</v>
      </c>
    </row>
    <row r="111" spans="1:2" ht="15" x14ac:dyDescent="0.15">
      <c r="A111" s="1237"/>
      <c r="B111" s="207" t="s">
        <v>2621</v>
      </c>
    </row>
    <row r="112" spans="1:2" ht="15" x14ac:dyDescent="0.15">
      <c r="A112" s="1237"/>
      <c r="B112" s="207" t="s">
        <v>2622</v>
      </c>
    </row>
    <row r="113" spans="1:2" ht="15" x14ac:dyDescent="0.15">
      <c r="A113" s="1237"/>
      <c r="B113" s="207" t="s">
        <v>2623</v>
      </c>
    </row>
    <row r="114" spans="1:2" ht="15" x14ac:dyDescent="0.15">
      <c r="A114" s="1237"/>
      <c r="B114" s="207" t="s">
        <v>2624</v>
      </c>
    </row>
    <row r="115" spans="1:2" ht="15" x14ac:dyDescent="0.15">
      <c r="A115" s="1237"/>
      <c r="B115" s="207" t="s">
        <v>2625</v>
      </c>
    </row>
    <row r="116" spans="1:2" ht="16" thickBot="1" x14ac:dyDescent="0.2">
      <c r="A116" s="1236"/>
      <c r="B116" s="208" t="s">
        <v>2626</v>
      </c>
    </row>
    <row r="117" spans="1:2" ht="15" x14ac:dyDescent="0.15">
      <c r="A117" s="1235" t="s">
        <v>2627</v>
      </c>
      <c r="B117" s="326" t="s">
        <v>2628</v>
      </c>
    </row>
    <row r="118" spans="1:2" ht="15" x14ac:dyDescent="0.15">
      <c r="A118" s="1237"/>
      <c r="B118" s="207" t="s">
        <v>2629</v>
      </c>
    </row>
    <row r="119" spans="1:2" ht="15" x14ac:dyDescent="0.15">
      <c r="A119" s="1237"/>
      <c r="B119" s="207" t="s">
        <v>2630</v>
      </c>
    </row>
    <row r="120" spans="1:2" ht="16" thickBot="1" x14ac:dyDescent="0.2">
      <c r="A120" s="1238"/>
      <c r="B120" s="327" t="s">
        <v>2631</v>
      </c>
    </row>
    <row r="121" spans="1:2" ht="15" x14ac:dyDescent="0.15">
      <c r="A121" s="1239" t="s">
        <v>2632</v>
      </c>
      <c r="B121" s="209" t="s">
        <v>2633</v>
      </c>
    </row>
    <row r="122" spans="1:2" ht="15" x14ac:dyDescent="0.15">
      <c r="A122" s="1237"/>
      <c r="B122" s="207" t="s">
        <v>2634</v>
      </c>
    </row>
    <row r="123" spans="1:2" ht="15" x14ac:dyDescent="0.15">
      <c r="A123" s="1237"/>
      <c r="B123" s="207" t="s">
        <v>2635</v>
      </c>
    </row>
    <row r="124" spans="1:2" ht="16" thickBot="1" x14ac:dyDescent="0.2">
      <c r="A124" s="1236"/>
      <c r="B124" s="208" t="s">
        <v>2636</v>
      </c>
    </row>
    <row r="125" spans="1:2" ht="15" x14ac:dyDescent="0.15">
      <c r="A125" s="1235" t="s">
        <v>2637</v>
      </c>
      <c r="B125" s="326" t="s">
        <v>2638</v>
      </c>
    </row>
    <row r="126" spans="1:2" ht="16" thickBot="1" x14ac:dyDescent="0.2">
      <c r="A126" s="1236"/>
      <c r="B126" s="208" t="s">
        <v>2639</v>
      </c>
    </row>
  </sheetData>
  <mergeCells count="19">
    <mergeCell ref="A87:A89"/>
    <mergeCell ref="A2:A12"/>
    <mergeCell ref="A13:A16"/>
    <mergeCell ref="A17:A18"/>
    <mergeCell ref="A19:A30"/>
    <mergeCell ref="A31:A37"/>
    <mergeCell ref="A38:A45"/>
    <mergeCell ref="A47:A64"/>
    <mergeCell ref="A65:A76"/>
    <mergeCell ref="A77:A79"/>
    <mergeCell ref="A80:A81"/>
    <mergeCell ref="A82:A86"/>
    <mergeCell ref="A125:A126"/>
    <mergeCell ref="A90:A98"/>
    <mergeCell ref="A99:A101"/>
    <mergeCell ref="A102:A107"/>
    <mergeCell ref="A108:A116"/>
    <mergeCell ref="A117:A120"/>
    <mergeCell ref="A121:A124"/>
  </mergeCells>
  <hyperlinks>
    <hyperlink ref="A1" r:id="rId1" tooltip="Sort on “Organizational Index Grouping”" display="https://www.archives.gov/cui/registry/category-list" xr:uid="{95558E1A-DD82-465C-8E72-0985CCE93D03}"/>
    <hyperlink ref="B2" r:id="rId2" display="https://www.archives.gov/cui/registry/category-detail/ammonium-nitrate" xr:uid="{1DE5C437-4C18-4E5E-A6FB-29863611C261}"/>
    <hyperlink ref="B3" r:id="rId3" display="https://www.archives.gov/cui/registry/category-detail/chemical-terrorism-vulnerability-information" xr:uid="{DF08A0D0-14BF-4084-B23A-DCE3F81525C7}"/>
    <hyperlink ref="B4" r:id="rId4" display="https://www.archives.gov/cui/registry/category-detail/critical-energy-infrastructure-information" xr:uid="{A08E5C20-6CB0-412F-B52A-63ACFA6831B0}"/>
    <hyperlink ref="B5" r:id="rId5" display="https://www.archives.gov/cui/registry/category-detail/emergency-mgmt" xr:uid="{9C20B052-AF7B-49F5-A497-F2236C5F64C1}"/>
    <hyperlink ref="B6" r:id="rId6" display="https://www.archives.gov/cui/registry/category-detail/critical-infrastructure" xr:uid="{2235869E-1FEC-4B76-B184-030237040939}"/>
    <hyperlink ref="B7" r:id="rId7" display="https://www.archives.gov/cui/registry/category-detail/info-systems-vulnerability-info" xr:uid="{19FEA70A-7A53-42BC-988F-C213DD68762F}"/>
    <hyperlink ref="B8" r:id="rId8" display="https://www.archives.gov/cui/registry/category-detail/physical-security" xr:uid="{BAC14930-197C-4111-A7C6-131F400568F6}"/>
    <hyperlink ref="B9" r:id="rId9" display="https://www.archives.gov/cui/registry/category-detail/protected-critical-infrastructure-information" xr:uid="{C597B14B-CAF2-4853-9E86-6FEFBCBBA2F9}"/>
    <hyperlink ref="B10" r:id="rId10" display="https://www.archives.gov/cui/registry/category-detail/safety-act-info" xr:uid="{FC423936-4E7F-483F-A3A9-CBAFC2DE6CAE}"/>
    <hyperlink ref="B11" r:id="rId11" display="https://www.archives.gov/cui/registry/category-detail/toxic-substances" xr:uid="{F0008186-286F-47DF-8AE7-EE53DAAEC4C8}"/>
    <hyperlink ref="B12" r:id="rId12" display="https://www.archives.gov/cui/registry/category-detail/water-assessments" xr:uid="{67654996-E4BF-48D2-918B-15473960BD1D}"/>
    <hyperlink ref="B13" r:id="rId13" display="https://www.archives.gov/cui/registry/category-detail/controlled-technical-info" xr:uid="{63AAFC9E-DBE0-4C7D-835C-15D06302D5F8}"/>
    <hyperlink ref="B14" r:id="rId14" display="https://www.archives.gov/cui/registry/category-detail/dod-critical-infrastructure-security-information" xr:uid="{E8D1379E-92E7-4D03-A814-47AE6FE8910F}"/>
    <hyperlink ref="B15" r:id="rId15" display="https://www.archives.gov/cui/registry/category-detail/naval-nuclear-propulsion-info" xr:uid="{87749C8B-34CB-4CDA-B661-4248580BDA05}"/>
    <hyperlink ref="B16" r:id="rId16" display="https://www.archives.gov/cui/registry/category-detail/ucni-dod" xr:uid="{EAC707FD-DBAA-41FB-B4C8-1009744A43D8}"/>
    <hyperlink ref="B17" r:id="rId17" display="https://www.archives.gov/cui/registry/category-detail/export-control" xr:uid="{312CB88D-9141-4738-BD2B-564BB5CFA534}"/>
    <hyperlink ref="B18" r:id="rId18" display="https://www.archives.gov/cui/registry/category-detail/export-controlled-research" xr:uid="{053AD45E-9E44-468E-8441-00BDEBEA868D}"/>
    <hyperlink ref="B19" r:id="rId19" display="https://www.archives.gov/cui/registry/category-detail/bank-secrecy" xr:uid="{BF812CF5-6524-4831-BDA7-F51386E42D7A}"/>
    <hyperlink ref="B20" r:id="rId20" display="https://www.archives.gov/cui/registry/category-detail/budget" xr:uid="{71014243-5207-47B8-A65F-E5371E135894}"/>
    <hyperlink ref="B21" r:id="rId21" display="https://www.archives.gov/cui/registry/category-detail/comptroller-general" xr:uid="{4FE66988-963D-49EF-BF64-C03C236081F7}"/>
    <hyperlink ref="B22" r:id="rId22" display="https://www.archives.gov/cui/registry/category-detail/consumer-complaint-information" xr:uid="{AAA56B21-AF1D-4DC4-9CF9-602F269B3D2C}"/>
    <hyperlink ref="B23" r:id="rId23" display="https://www.archives.gov/cui/registry/category-detail/electronic-funds-transfer" xr:uid="{E75ACF7F-DC10-448C-B6CA-5F609A6F7EFC}"/>
    <hyperlink ref="B24" r:id="rId24" display="https://www.archives.gov/cui/registry/category-detail/fhfa-nonpublic-info" xr:uid="{79A7CBDF-DC38-487B-8E10-9CFCB216B958}"/>
    <hyperlink ref="B25" r:id="rId25" display="https://www.archives.gov/cui/registry/category-detail/financial-supervision-information" xr:uid="{A071F192-834C-4841-A5AC-7E779F122F73}"/>
    <hyperlink ref="B26" r:id="rId26" display="https://www.archives.gov/cui/registry/category-detail/financial" xr:uid="{4D8A827B-732B-4CA8-AF92-FF9CF375CDF9}"/>
    <hyperlink ref="B27" r:id="rId27" display="https://www.archives.gov/cui/registry/category-detail/international-financial-institutions" xr:uid="{278FE782-DF76-4F0F-9305-11A0BC57E23A}"/>
    <hyperlink ref="B28" r:id="rId28" display="https://www.archives.gov/cui/registry/category-detail/mergers" xr:uid="{B0EB1AF3-82E2-4F84-921A-132A3256E51A}"/>
    <hyperlink ref="B29" r:id="rId29" display="https://www.archives.gov/cui/registry/category-detail/net-worth" xr:uid="{8ED5129F-330B-49BE-B6D2-637A66E778A4}"/>
    <hyperlink ref="B30" r:id="rId30" display="https://www.archives.gov/cui/registry/category-detail/retirement" xr:uid="{50FAB981-60D3-4DBD-BD5B-BDFAAB2CC8B2}"/>
    <hyperlink ref="B31" r:id="rId31" display="https://www.archives.gov/cui/registry/category-detail/asylee" xr:uid="{4EBADB06-C3D1-4C7B-9CCA-4FF1073A1A9E}"/>
    <hyperlink ref="B32" r:id="rId32" display="https://www.archives.gov/cui/registry/category-detail/battered-spouse-or-child" xr:uid="{ED72A8D1-3612-4230-9FCD-DDE91BA3B0D3}"/>
    <hyperlink ref="B33" r:id="rId33" display="https://www.archives.gov/cui/registry/category-detail/permanent-resident-status" xr:uid="{EAD76572-0155-4B5C-A953-F13B4D5311ED}"/>
    <hyperlink ref="B34" r:id="rId34" display="https://www.archives.gov/cui/registry/category-detail/status-adjustment" xr:uid="{5355F6F7-49CA-4FDF-ACFC-EEFBF6D7FB7A}"/>
    <hyperlink ref="B35" r:id="rId35" display="https://www.archives.gov/cui/registry/category-detail/temporary-protected-status" xr:uid="{8E7DD750-55E5-41DA-9A28-FF6B6941B5AD}"/>
    <hyperlink ref="B36" r:id="rId36" display="https://www.archives.gov/cui/registry/category-detail/victims-of-human-trafficking" xr:uid="{94CD9649-D7E3-4582-8451-AC934A5D68B3}"/>
    <hyperlink ref="B37" r:id="rId37" display="https://www.archives.gov/cui/registry/category-detail/visas" xr:uid="{592F9494-DB6E-4FBB-AE18-A742C037861F}"/>
    <hyperlink ref="B38" r:id="rId38" display="https://www.archives.gov/cui/registry/category-detail/agriculture" xr:uid="{8F7E5600-617D-4187-9246-3946C6C83D02}"/>
    <hyperlink ref="B39" r:id="rId39" display="https://www.archives.gov/cui/registry/category-detail/foreign-intelligence-surveillance-act" xr:uid="{B3304F00-BFD2-4949-A594-7A95554DA837}"/>
    <hyperlink ref="B40" r:id="rId40" display="https://www.archives.gov/cui/registry/category-detail/foreign-intelligence-surveillance-act-business-records" xr:uid="{4B1EF9B3-B8B7-4BC9-885B-0200BA127D19}"/>
    <hyperlink ref="B41" r:id="rId41" display="https://www.archives.gov/cui/registry/category-detail/intelligence" xr:uid="{38D40C32-E366-47B2-BE18-2032F3439547}"/>
    <hyperlink ref="B42" r:id="rId42" display="https://www.archives.gov/cui/registry/category-detail/geodetic-product-info" xr:uid="{73DA1729-51FD-45C5-B6BD-90535A49D51D}"/>
    <hyperlink ref="B43" r:id="rId43" display="https://www.archives.gov/cui/registry/category-detail/intelligence-financial-records" xr:uid="{3245B321-2D43-4DFC-A1F9-EC8CF5D248B8}"/>
    <hyperlink ref="B44" r:id="rId44" display="https://www.archives.gov/cui/registry/category-detail/internal-data" xr:uid="{A66C6549-35DF-4AFE-9420-BB0519EB9101}"/>
    <hyperlink ref="B45" r:id="rId45" display="https://www.archives.gov/cui/registry/category-detail/opsec" xr:uid="{01C2510D-8EF3-40E4-A153-7F0AB2C9A210}"/>
    <hyperlink ref="B46" r:id="rId46" display="https://www.archives.gov/cui/registry/category-detail/international-agreements" xr:uid="{E9BAE67E-459E-4A15-B3D8-F7C9D562F7BB}"/>
    <hyperlink ref="B47" r:id="rId47" display="https://www.archives.gov/cui/registry/category-detail/accident-investigation" xr:uid="{DE198E06-4965-41E7-90A4-02505A4D0003}"/>
    <hyperlink ref="B48" r:id="rId48" display="https://www.archives.gov/cui/registry/category-detail/campaign-funds" xr:uid="{23717AD5-8B22-41FE-8C51-273C01F7E1F9}"/>
    <hyperlink ref="B49" r:id="rId49" display="https://www.archives.gov/cui/registry/category-detail/committed-person" xr:uid="{4DBD2911-7B82-4A18-B190-E3514A5D3FB1}"/>
    <hyperlink ref="B50" r:id="rId50" display="https://www.archives.gov/cui/registry/category-detail/communications" xr:uid="{886DAADC-D0B7-43FC-9055-548D931D9D9F}"/>
    <hyperlink ref="B51" r:id="rId51" display="https://www.archives.gov/cui/registry/category-detail/controlled-substances" xr:uid="{9AA2E2A2-E59D-4AAA-8D81-9C8B88108C4C}"/>
    <hyperlink ref="B52" r:id="rId52" display="https://www.archives.gov/cui/registry/category-detail/criminal-history-records-info" xr:uid="{7311E268-6816-49AC-B1B3-7BCB84F4916F}"/>
    <hyperlink ref="B53" r:id="rId53" display="https://www.archives.gov/cui/registry/category-detail/dna" xr:uid="{78BF770B-6671-444A-8855-DEB75D89FEAE}"/>
    <hyperlink ref="B54" r:id="rId54" display="https://www.archives.gov/cui/registry/category-detail/general-law-enforcement" xr:uid="{1EC2B38C-E653-46E9-82CA-31609E098872}"/>
    <hyperlink ref="B55" r:id="rId55" display="https://www.archives.gov/cui/registry/category-detail/informant" xr:uid="{AC4CB6BC-8CF5-4023-A690-3AD169755266}"/>
    <hyperlink ref="B56" r:id="rId56" display="https://www.archives.gov/cui/registry/category-detail/investigation" xr:uid="{C3F48D76-F8A4-4DC2-A557-04392447E409}"/>
    <hyperlink ref="B57" r:id="rId57" display="https://www.archives.gov/cui/registry/category-detail/juvenile" xr:uid="{77BE16A8-1EED-4CD9-B37B-2949D70B1801}"/>
    <hyperlink ref="B58" r:id="rId58" display="https://www.archives.gov/cui/registry/category-detail/law-enforcement-financial-records" xr:uid="{C23F7D12-7E9F-457E-94F5-E4EDA918B4D2}"/>
    <hyperlink ref="B59" r:id="rId59" display="https://www.archives.gov/cui/registry/category-detail/national-security-letter" xr:uid="{E6EAB12B-41B0-413D-B14E-78AAF18AF675}"/>
    <hyperlink ref="B60" r:id="rId60" display="https://www.archives.gov/cui/registry/category-detail/pen-register-trap-and-trace" xr:uid="{7DE19AB7-AA9F-404A-849A-D3A69325046F}"/>
    <hyperlink ref="B61" r:id="rId61" display="https://www.archives.gov/cui/registry/category-detail/reward" xr:uid="{F73CC751-D62B-4868-AE81-FC9CE5E937E8}"/>
    <hyperlink ref="B62" r:id="rId62" display="https://www.archives.gov/cui/registry/category-detail/sex-crime-victim" xr:uid="{8E0085BF-3112-4D9A-A708-C64817AB6B34}"/>
    <hyperlink ref="B63" r:id="rId63" display="https://www.archives.gov/cui/registry/category-detail/terrorist-screening" xr:uid="{A103D847-0579-4880-89EC-886D090C052B}"/>
    <hyperlink ref="B64" r:id="rId64" display="https://www.archives.gov/cui/registry/category-detail/whistleblower-identity" xr:uid="{937A8086-74FF-42B2-80A7-7C11A4C3B268}"/>
    <hyperlink ref="B65" r:id="rId65" display="https://www.archives.gov/cui/registry/category-detail/admin-proceedings" xr:uid="{04BD2B42-7E58-40D2-A52C-0A2FB0FB96F3}"/>
    <hyperlink ref="B66" r:id="rId66" display="https://www.archives.gov/cui/registry/category-detail/child-pornography" xr:uid="{E6572F81-30E2-4C0A-B62D-76D0D09E46C5}"/>
    <hyperlink ref="B67" r:id="rId67" display="https://www.archives.gov/cui/registry/category-detail/child-victim-witness" xr:uid="{41EFE56E-4B47-4789-AAAA-DCA334CFED17}"/>
    <hyperlink ref="B68" r:id="rId68" display="https://www.archives.gov/cui/registry/category-detail/collective-bargaining" xr:uid="{5D59E2EC-7C98-4683-94DE-A58A23296C34}"/>
    <hyperlink ref="B69" r:id="rId69" display="https://www.archives.gov/cui/registry/category-detail/federal-grand-jury" xr:uid="{17ED4775-BB38-4F1B-B1B9-931635DE7747}"/>
    <hyperlink ref="B70" r:id="rId70" display="https://www.archives.gov/cui/registry/category-detail/legal-privilege" xr:uid="{60B454E6-378D-4494-BE51-8265984858C7}"/>
    <hyperlink ref="B71" r:id="rId71" display="https://www.archives.gov/cui/registry/category-detail/legislative-materials" xr:uid="{4DC4FFC4-A3B0-4518-93EA-EFE8E35BF270}"/>
    <hyperlink ref="B72" r:id="rId72" display="https://www.archives.gov/cui/registry/category-detail/presentence-report" xr:uid="{99CE9665-F616-4B5A-B4CF-72EA74FAED28}"/>
    <hyperlink ref="B73" r:id="rId73" display="https://www.archives.gov/cui/registry/category-detail/prior-arrest" xr:uid="{E80FC96D-5D95-4ABF-BC29-8209EB30D9F9}"/>
    <hyperlink ref="B74" r:id="rId74" display="https://www.archives.gov/cui/registry/category-detail/protective-order" xr:uid="{ACA8C3B2-C09E-42A8-AE44-AD2D8C425F24}"/>
    <hyperlink ref="B75" r:id="rId75" display="https://www.archives.gov/cui/registry/category-detail/victim" xr:uid="{AD3CED39-DCAF-44C7-9DC9-AF128F4F65FC}"/>
    <hyperlink ref="B76" r:id="rId76" display="https://www.archives.gov/cui/registry/category-detail/witness-protection" xr:uid="{471D94F4-2B4B-4812-8872-CBF32384E73B}"/>
    <hyperlink ref="B77" r:id="rId77" display="https://www.archives.gov/cui/registry/category-detail/archaeological-resources" xr:uid="{6E0DB3BD-3DA3-4EB4-9240-1801CC6B32E0}"/>
    <hyperlink ref="B78" r:id="rId78" display="https://www.archives.gov/cui/registry/category-detail/historic-properties" xr:uid="{CB6650A3-3BFC-433D-9206-65139486EAE9}"/>
    <hyperlink ref="B79" r:id="rId79" display="https://www.archives.gov/cui/registry/category-detail/national-park-system-resources" xr:uid="{7E6DF8E3-2E79-4635-9598-5587369B116C}"/>
    <hyperlink ref="B80" r:id="rId80" display="https://www.archives.gov/cui/registry/category-detail/nato-restricted" xr:uid="{4FE7CC65-6E54-46F4-B034-72D19A3E2325}"/>
    <hyperlink ref="B81" r:id="rId81" display="https://www.archives.gov/cui/registry/category-detail/nato-unclassified" xr:uid="{B86C5DC7-D44A-4F9B-95DA-6F10114E9F02}"/>
    <hyperlink ref="B82" r:id="rId82" display="https://www.archives.gov/cui/registry/category-detail/nuclear" xr:uid="{6BF3B248-DB5D-4FE6-823B-D1B94B243040}"/>
    <hyperlink ref="B83" r:id="rId83" display="https://www.archives.gov/cui/registry/category-detail/nuclear-recommendation-material" xr:uid="{E18123AA-933A-4ADA-BA4C-8F35B7CA1303}"/>
    <hyperlink ref="B84" r:id="rId84" display="https://www.archives.gov/cui/registry/category-detail/nuclear-security-related-info.html" xr:uid="{04C98183-971E-42E0-8EDE-BA21FC2FFAC9}"/>
    <hyperlink ref="B85" r:id="rId85" display="https://www.archives.gov/cui/registry/category-detail/safeguards-info" xr:uid="{0AED0DCE-E8D1-4B0C-A8FB-C35252A9B4B6}"/>
    <hyperlink ref="B86" r:id="rId86" display="https://www.archives.gov/cui/registry/category-detail/ucni-doe" xr:uid="{6B424844-141A-412A-9568-166B11EC57B6}"/>
    <hyperlink ref="B87" r:id="rId87" display="https://www.archives.gov/cui/registry/category-detail/patent-application" xr:uid="{3541D39D-6532-42A1-965C-DFB55989667B}"/>
    <hyperlink ref="B88" r:id="rId88" display="https://www.archives.gov/cui/registry/category-detail/inventions" xr:uid="{40434C46-C182-4DD9-825E-7FCAA2CF56F6}"/>
    <hyperlink ref="B89" r:id="rId89" display="https://www.archives.gov/cui/registry/category-detail/secrecy-orders" xr:uid="{527BF959-6E03-4848-A6E9-B15030F85F09}"/>
    <hyperlink ref="B90" r:id="rId90" display="https://www.archives.gov/cui/registry/category-detail/contract-use" xr:uid="{42A7C013-063D-4349-8D0F-9F8122662374}"/>
    <hyperlink ref="B91" r:id="rId91" display="https://www.archives.gov/cui/registry/category-detail/death-records" xr:uid="{51364C46-F190-4466-86A9-9777A3A93E4C}"/>
    <hyperlink ref="B92" r:id="rId92" display="https://www.archives.gov/cui/registry/category-detail/privacy" xr:uid="{7052BDB0-DBA3-4262-817D-F84B94B520A1}"/>
    <hyperlink ref="B93" r:id="rId93" display="https://www.archives.gov/cui/registry/category-detail/genetic-info" xr:uid="{E157E150-A1CD-4B60-9F60-F42E4C3A02EC}"/>
    <hyperlink ref="B94" r:id="rId94" display="https://www.archives.gov/cui/registry/category-detail/health-info" xr:uid="{08F03CB4-A554-4097-8222-D4415F74F2EA}"/>
    <hyperlink ref="B95" r:id="rId95" display="https://www.archives.gov/cui/registry/category-detail/inspector-general-protected" xr:uid="{8A68A066-B330-4314-AD7C-3031723219BD}"/>
    <hyperlink ref="B96" r:id="rId96" display="https://www.archives.gov/cui/registry/category-detail/military-personnel-records" xr:uid="{15794F3E-F12A-4196-AE8C-C2FCFEDD1C96}"/>
    <hyperlink ref="B97" r:id="rId97" display="https://www.archives.gov/cui/registry/category-detail/personnel-records" xr:uid="{969D04AE-417A-4352-A4E3-3A284FEDD9D2}"/>
    <hyperlink ref="B98" r:id="rId98" display="https://www.archives.gov/cui/registry/category-detail/student-records" xr:uid="{F9397F50-0B60-4CFE-BFD7-19C935BA72AE}"/>
    <hyperlink ref="B99" r:id="rId99" display="https://www.archives.gov/cui/registry/category-detail/procurement-acquisition" xr:uid="{BC8F38D8-2E55-413A-B175-05FE42DAA8FA}"/>
    <hyperlink ref="B100" r:id="rId100" display="https://www.archives.gov/cui/registry/category-detail/small-business-research-and-technology" xr:uid="{92A56793-F161-492A-A8CB-C881FE614784}"/>
    <hyperlink ref="B101" r:id="rId101" display="https://www.archives.gov/cui/registry/category-detail/source-selection" xr:uid="{1D5C4BB5-CB35-4086-B469-DF8EE1D66808}"/>
    <hyperlink ref="B102" r:id="rId102" display="https://www.archives.gov/cui/registry/category-detail/entity-registration-info" xr:uid="{AD8560C5-2168-4086-8032-88D883912D1D}"/>
    <hyperlink ref="B103" r:id="rId103" display="https://www.archives.gov/cui/registry/category-detail/proprietary-business-info" xr:uid="{2350BC70-6E4A-4507-95E3-5BB1D7F2BDB7}"/>
    <hyperlink ref="B104" r:id="rId104" display="https://www.archives.gov/cui/registry/category-detail/occ-mto-agreements" xr:uid="{078064D6-BBC8-4DDF-A4D7-F37F3CF08239}"/>
    <hyperlink ref="B105" r:id="rId105" display="https://www.archives.gov/cui/registry/category-detail/ocean-common-carrier-service-contracts" xr:uid="{2E3C2A86-C92D-4CED-9DA5-54990D6E86CB}"/>
    <hyperlink ref="B106" r:id="rId106" display="https://www.archives.gov/cui/registry/category-detail/proprietary-manufacturer" xr:uid="{62475053-82A8-4353-8A91-E64DD167D0FA}"/>
    <hyperlink ref="B107" r:id="rId107" display="https://www.archives.gov/cui/registry/category-detail/proprietary-postal" xr:uid="{0A0E36DA-B8D5-4911-AAFB-16CA7F68EB01}"/>
    <hyperlink ref="B108" r:id="rId108" display="https://www.archives.gov/cui/registry/category-detail/homeland-security-agreement-info" xr:uid="{715EA10B-F71E-47E3-A613-1505C757A9F2}"/>
    <hyperlink ref="B109" r:id="rId109" display="https://www.archives.gov/cui/registry/category-detail/homeland-security-enforcement-info" xr:uid="{F8A3256A-BF1B-4981-8485-97096D55E5F3}"/>
    <hyperlink ref="B110" r:id="rId110" display="https://www.archives.gov/cui/registry/category-detail/information-systems-vulnerability-info-homeland" xr:uid="{EADE5B6C-7700-4810-BCA0-1A4C0B9E3A89}"/>
    <hyperlink ref="B111" r:id="rId111" display="https://www.archives.gov/cui/registry/category-detail/international-agreement-info-homeland" xr:uid="{4A59E522-DED9-40D0-80C7-3C95195F6BB6}"/>
    <hyperlink ref="B112" r:id="rId112" display="https://www.archives.gov/cui/registry/category-detail/operations-security-info" xr:uid="{67477161-BA7C-4F87-8311-054EC631DE6C}"/>
    <hyperlink ref="B113" r:id="rId113" display="https://www.archives.gov/cui/registry/category-detail/personnel-security-info" xr:uid="{53F06192-72A9-491B-9853-AE54B327CBCC}"/>
    <hyperlink ref="B114" r:id="rId114" display="https://www.archives.gov/cui/registry/category-detail/physical-security-homeland" xr:uid="{EBB94586-2108-47DB-8022-C84F0A18D753}"/>
    <hyperlink ref="B115" r:id="rId115" display="https://www.archives.gov/cui/registry/category-detail/privacy-info" xr:uid="{D12A7A1E-6317-47F9-9B54-DCA1003B4F3B}"/>
    <hyperlink ref="B116" r:id="rId116" display="https://www.archives.gov/cui/registry/category-detail/sensitive-personally-identifiable-info" xr:uid="{DAC1D6A4-B5A8-4BA8-BD58-0E469E33E8BC}"/>
    <hyperlink ref="B117" r:id="rId117" display="https://www.archives.gov/cui/registry/category-detail/investment-survey" xr:uid="{A244C52E-70CA-42C5-8727-16C040485448}"/>
    <hyperlink ref="B118" r:id="rId118" display="https://www.archives.gov/cui/registry/category-detail/pesticide-producer-survey" xr:uid="{BE65D7D5-0128-4F89-B0E8-32E50407F3B1}"/>
    <hyperlink ref="B119" r:id="rId119" display="https://www.archives.gov/cui/registry/category-detail/statistical" xr:uid="{6CDE30F7-9B5B-46F2-8D8F-820432108B06}"/>
    <hyperlink ref="B120" r:id="rId120" display="https://www.archives.gov/cui/registry/category-detail/census" xr:uid="{88A2799B-2D6C-4312-A64A-9A9085306F70}"/>
    <hyperlink ref="B121" r:id="rId121" display="https://www.archives.gov/cui/registry/category-detail/federal-taxpayer-info" xr:uid="{7D590A4A-7342-4FF9-AB76-3AFA2247957E}"/>
    <hyperlink ref="B122" r:id="rId122" display="https://www.archives.gov/cui/registry/category-detail/tax-convention" xr:uid="{F06CF2A6-DA0F-420F-8BC9-B43618D4B2D9}"/>
    <hyperlink ref="B123" r:id="rId123" display="https://www.archives.gov/cui/registry/category-detail/taxpayer-advocate-info" xr:uid="{53370E21-0E10-4C62-A3F2-4DD300D1CD81}"/>
    <hyperlink ref="B124" r:id="rId124" display="https://www.archives.gov/cui/registry/category-detail/written-determinations" xr:uid="{F1CDC370-E7B1-4F09-BFDD-DB65F01A7896}"/>
    <hyperlink ref="B125" r:id="rId125" display="https://www.archives.gov/cui/registry/category-detail/railroad-safety-analysis-records" xr:uid="{63F2B260-745D-4C57-96F1-658F57F9B280}"/>
    <hyperlink ref="B126" r:id="rId126" display="https://www.archives.gov/cui/registry/category-detail/sensitive-security-info" xr:uid="{DA8B203A-6B9B-4B7D-82AA-F3D597DC31B8}"/>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9.9978637043366805E-2"/>
  </sheetPr>
  <dimension ref="A1:T113"/>
  <sheetViews>
    <sheetView topLeftCell="E1" workbookViewId="0">
      <selection activeCell="G2" sqref="G2"/>
    </sheetView>
  </sheetViews>
  <sheetFormatPr baseColWidth="10" defaultColWidth="9" defaultRowHeight="13" x14ac:dyDescent="0.15"/>
  <cols>
    <col min="1" max="1" width="21.796875" customWidth="1"/>
    <col min="2" max="2" width="24" customWidth="1"/>
    <col min="3" max="3" width="14.59765625" customWidth="1"/>
    <col min="4" max="4" width="40.796875" customWidth="1"/>
    <col min="5" max="5" width="16.796875" customWidth="1"/>
    <col min="6" max="6" width="5.19921875" style="59" customWidth="1"/>
    <col min="7" max="7" width="14.796875" customWidth="1"/>
    <col min="8" max="8" width="9" customWidth="1"/>
    <col min="9" max="9" width="54.19921875" bestFit="1" customWidth="1"/>
    <col min="10" max="10" width="7.3984375" customWidth="1"/>
    <col min="11" max="11" width="38.59765625" customWidth="1"/>
    <col min="12" max="12" width="24.59765625" customWidth="1"/>
    <col min="13" max="13" width="25.796875" customWidth="1"/>
    <col min="14" max="14" width="25.19921875" customWidth="1"/>
    <col min="15" max="15" width="9.59765625" customWidth="1"/>
    <col min="16" max="16" width="3.3984375" customWidth="1"/>
    <col min="17" max="18" width="24" style="33" customWidth="1"/>
    <col min="19" max="19" width="21" style="33" customWidth="1"/>
    <col min="20" max="20" width="24" style="33" customWidth="1"/>
  </cols>
  <sheetData>
    <row r="1" spans="1:20" ht="20" thickBot="1" x14ac:dyDescent="0.2">
      <c r="A1" s="1240" t="s">
        <v>89</v>
      </c>
      <c r="B1" s="1241"/>
      <c r="C1" s="1241"/>
      <c r="D1" s="1241"/>
      <c r="E1" s="1242"/>
      <c r="F1" s="56"/>
      <c r="H1" s="1240" t="s">
        <v>2640</v>
      </c>
      <c r="I1" s="1241"/>
      <c r="J1" s="1241"/>
      <c r="K1" s="1241"/>
      <c r="L1" s="1241"/>
      <c r="M1" s="1241"/>
      <c r="N1" s="1241"/>
      <c r="O1" s="1242"/>
      <c r="Q1" s="1240" t="s">
        <v>2641</v>
      </c>
      <c r="R1" s="1241"/>
      <c r="S1" s="1241"/>
      <c r="T1" s="1242"/>
    </row>
    <row r="2" spans="1:20" ht="52" thickBot="1" x14ac:dyDescent="0.25">
      <c r="A2" s="43" t="s">
        <v>94</v>
      </c>
      <c r="B2" s="22" t="s">
        <v>2642</v>
      </c>
      <c r="C2" s="22" t="s">
        <v>96</v>
      </c>
      <c r="D2" s="22" t="s">
        <v>2643</v>
      </c>
      <c r="E2" s="23" t="s">
        <v>2644</v>
      </c>
      <c r="F2" s="57"/>
      <c r="G2" s="1"/>
      <c r="H2" s="1246" t="s">
        <v>193</v>
      </c>
      <c r="I2" s="1247"/>
      <c r="J2" s="49" t="s">
        <v>2645</v>
      </c>
      <c r="K2" s="49" t="s">
        <v>195</v>
      </c>
      <c r="L2" s="49" t="s">
        <v>2646</v>
      </c>
      <c r="M2" s="22" t="s">
        <v>197</v>
      </c>
      <c r="N2" s="22" t="s">
        <v>198</v>
      </c>
      <c r="O2" s="23" t="s">
        <v>199</v>
      </c>
      <c r="Q2" s="43" t="s">
        <v>1597</v>
      </c>
      <c r="R2" s="22" t="s">
        <v>1598</v>
      </c>
      <c r="S2" s="22" t="s">
        <v>2647</v>
      </c>
      <c r="T2" s="23" t="s">
        <v>1600</v>
      </c>
    </row>
    <row r="3" spans="1:20" ht="78.75" customHeight="1" thickBot="1" x14ac:dyDescent="0.25">
      <c r="A3" s="11"/>
      <c r="B3" s="12"/>
      <c r="C3" s="15"/>
      <c r="D3" s="16" t="str">
        <f>IF(O89=-1000, "No SSP, therefore an assessment could not be completed due to incomplete information and noncompliance with DFARS clause 252.204-7012.  See 3.12.4.", 110+(SUM(O3:O112)))</f>
        <v>No SSP, therefore an assessment could not be completed due to incomplete information and noncompliance with DFARS clause 252.204-7012.  See 3.12.4.</v>
      </c>
      <c r="E3" s="17" t="str" cm="1">
        <f t="array" aca="1" ref="E3" ca="1">IF(D3&gt;=110, "N/A", IF(MAX(IF(N3:N112&gt;TODAY(),N3:N112))=0, "Please Add Target Dates", MAX(IF(N3:N112&gt;TODAY(),N3:N112))))</f>
        <v>N/A</v>
      </c>
      <c r="F3" s="58"/>
      <c r="G3" s="1248" t="s">
        <v>203</v>
      </c>
      <c r="H3" s="71" t="s">
        <v>2648</v>
      </c>
      <c r="I3" s="72" t="s">
        <v>208</v>
      </c>
      <c r="J3" s="73">
        <v>5</v>
      </c>
      <c r="K3" s="74"/>
      <c r="L3" s="75"/>
      <c r="M3" s="76" t="s">
        <v>215</v>
      </c>
      <c r="N3" s="77"/>
      <c r="O3" s="78">
        <f>IF(M3&lt;&gt;"Fully Implemented", -1*J3, 0)</f>
        <v>-5</v>
      </c>
      <c r="Q3" s="24"/>
      <c r="R3" s="25"/>
      <c r="S3" s="25"/>
      <c r="T3" s="26"/>
    </row>
    <row r="4" spans="1:20" ht="52" thickBot="1" x14ac:dyDescent="0.25">
      <c r="A4" s="43" t="s">
        <v>93</v>
      </c>
      <c r="B4" s="22" t="s">
        <v>2649</v>
      </c>
      <c r="G4" s="1249"/>
      <c r="H4" s="63" t="s">
        <v>2650</v>
      </c>
      <c r="I4" s="37" t="s">
        <v>235</v>
      </c>
      <c r="J4" s="38">
        <v>5</v>
      </c>
      <c r="K4" s="39"/>
      <c r="L4" s="3"/>
      <c r="M4" s="4" t="s">
        <v>215</v>
      </c>
      <c r="N4" s="5"/>
      <c r="O4" s="21">
        <f t="shared" ref="O4:O67" si="0">IF(M4&lt;&gt;"Fully Implemented", -1*J4, 0)</f>
        <v>-5</v>
      </c>
      <c r="Q4" s="27"/>
      <c r="R4" s="28"/>
      <c r="S4" s="28"/>
      <c r="T4" s="29"/>
    </row>
    <row r="5" spans="1:20" ht="34" x14ac:dyDescent="0.15">
      <c r="A5" s="28"/>
      <c r="B5" s="28"/>
      <c r="G5" s="1249"/>
      <c r="H5" s="64" t="s">
        <v>243</v>
      </c>
      <c r="I5" s="37" t="s">
        <v>246</v>
      </c>
      <c r="J5" s="38">
        <v>1</v>
      </c>
      <c r="K5" s="39"/>
      <c r="L5" s="3"/>
      <c r="M5" s="4" t="s">
        <v>215</v>
      </c>
      <c r="N5" s="5"/>
      <c r="O5" s="21">
        <f t="shared" si="0"/>
        <v>-1</v>
      </c>
      <c r="Q5" s="27"/>
      <c r="R5" s="28"/>
      <c r="S5" s="28"/>
      <c r="T5" s="29"/>
    </row>
    <row r="6" spans="1:20" ht="34" x14ac:dyDescent="0.15">
      <c r="G6" s="1249"/>
      <c r="H6" s="64" t="s">
        <v>262</v>
      </c>
      <c r="I6" s="37" t="s">
        <v>265</v>
      </c>
      <c r="J6" s="38">
        <v>1</v>
      </c>
      <c r="K6" s="39"/>
      <c r="L6" s="3"/>
      <c r="M6" s="4" t="s">
        <v>215</v>
      </c>
      <c r="N6" s="5"/>
      <c r="O6" s="21">
        <f t="shared" si="0"/>
        <v>-1</v>
      </c>
      <c r="Q6" s="27"/>
      <c r="R6" s="28"/>
      <c r="S6" s="28"/>
      <c r="T6" s="29"/>
    </row>
    <row r="7" spans="1:20" ht="34" x14ac:dyDescent="0.15">
      <c r="G7" s="1249"/>
      <c r="H7" s="64" t="s">
        <v>275</v>
      </c>
      <c r="I7" s="37" t="s">
        <v>278</v>
      </c>
      <c r="J7" s="38">
        <v>3</v>
      </c>
      <c r="K7" s="39"/>
      <c r="L7" s="3"/>
      <c r="M7" s="4" t="s">
        <v>215</v>
      </c>
      <c r="N7" s="5"/>
      <c r="O7" s="21">
        <f t="shared" si="0"/>
        <v>-3</v>
      </c>
      <c r="Q7" s="27"/>
      <c r="R7" s="28"/>
      <c r="S7" s="28"/>
      <c r="T7" s="29"/>
    </row>
    <row r="8" spans="1:20" ht="34" x14ac:dyDescent="0.15">
      <c r="G8" s="1249"/>
      <c r="H8" s="64" t="s">
        <v>291</v>
      </c>
      <c r="I8" s="37" t="s">
        <v>2651</v>
      </c>
      <c r="J8" s="38">
        <v>1</v>
      </c>
      <c r="K8" s="39"/>
      <c r="L8" s="3"/>
      <c r="M8" s="4" t="s">
        <v>215</v>
      </c>
      <c r="N8" s="4"/>
      <c r="O8" s="21">
        <f t="shared" si="0"/>
        <v>-1</v>
      </c>
      <c r="Q8" s="27"/>
      <c r="R8" s="28"/>
      <c r="S8" s="28"/>
      <c r="T8" s="29"/>
    </row>
    <row r="9" spans="1:20" ht="51" x14ac:dyDescent="0.15">
      <c r="G9" s="1249"/>
      <c r="H9" s="64" t="s">
        <v>301</v>
      </c>
      <c r="I9" s="37" t="s">
        <v>304</v>
      </c>
      <c r="J9" s="38">
        <v>1</v>
      </c>
      <c r="K9" s="39"/>
      <c r="L9" s="3"/>
      <c r="M9" s="4" t="s">
        <v>215</v>
      </c>
      <c r="N9" s="4"/>
      <c r="O9" s="21">
        <f t="shared" si="0"/>
        <v>-1</v>
      </c>
      <c r="Q9" s="27"/>
      <c r="R9" s="28"/>
      <c r="S9" s="28"/>
      <c r="T9" s="29"/>
    </row>
    <row r="10" spans="1:20" ht="27.75" customHeight="1" x14ac:dyDescent="0.2">
      <c r="G10" s="1249"/>
      <c r="H10" s="64" t="s">
        <v>317</v>
      </c>
      <c r="I10" s="37" t="s">
        <v>320</v>
      </c>
      <c r="J10" s="38">
        <v>1</v>
      </c>
      <c r="K10" s="40"/>
      <c r="L10" s="7"/>
      <c r="M10" s="4" t="s">
        <v>215</v>
      </c>
      <c r="N10" s="8"/>
      <c r="O10" s="21">
        <f t="shared" si="0"/>
        <v>-1</v>
      </c>
      <c r="Q10" s="27"/>
      <c r="R10" s="28"/>
      <c r="S10" s="28"/>
      <c r="T10" s="29"/>
    </row>
    <row r="11" spans="1:20" ht="34" x14ac:dyDescent="0.15">
      <c r="G11" s="1249"/>
      <c r="H11" s="64" t="s">
        <v>327</v>
      </c>
      <c r="I11" s="37" t="s">
        <v>330</v>
      </c>
      <c r="J11" s="38">
        <v>1</v>
      </c>
      <c r="K11" s="39"/>
      <c r="L11" s="3"/>
      <c r="M11" s="4" t="s">
        <v>215</v>
      </c>
      <c r="N11" s="9"/>
      <c r="O11" s="21">
        <f t="shared" si="0"/>
        <v>-1</v>
      </c>
      <c r="Q11" s="27"/>
      <c r="R11" s="28"/>
      <c r="S11" s="28"/>
      <c r="T11" s="29"/>
    </row>
    <row r="12" spans="1:20" ht="35.25" customHeight="1" x14ac:dyDescent="0.15">
      <c r="G12" s="1249"/>
      <c r="H12" s="65">
        <v>40238</v>
      </c>
      <c r="I12" s="37" t="s">
        <v>340</v>
      </c>
      <c r="J12" s="38">
        <v>1</v>
      </c>
      <c r="K12" s="39"/>
      <c r="L12" s="3"/>
      <c r="M12" s="4" t="s">
        <v>215</v>
      </c>
      <c r="N12" s="9"/>
      <c r="O12" s="21">
        <f t="shared" si="0"/>
        <v>-1</v>
      </c>
      <c r="Q12" s="27"/>
      <c r="R12" s="28"/>
      <c r="S12" s="28"/>
      <c r="T12" s="29"/>
    </row>
    <row r="13" spans="1:20" ht="31.25" customHeight="1" x14ac:dyDescent="0.15">
      <c r="G13" s="1249"/>
      <c r="H13" s="65">
        <v>40603</v>
      </c>
      <c r="I13" s="37" t="s">
        <v>353</v>
      </c>
      <c r="J13" s="38">
        <v>1</v>
      </c>
      <c r="K13" s="39"/>
      <c r="L13" s="3"/>
      <c r="M13" s="4" t="s">
        <v>215</v>
      </c>
      <c r="N13" s="9"/>
      <c r="O13" s="21">
        <f t="shared" si="0"/>
        <v>-1</v>
      </c>
      <c r="Q13" s="27"/>
      <c r="R13" s="28"/>
      <c r="S13" s="28"/>
      <c r="T13" s="29"/>
    </row>
    <row r="14" spans="1:20" ht="34" x14ac:dyDescent="0.15">
      <c r="G14" s="1249"/>
      <c r="H14" s="65">
        <v>40969</v>
      </c>
      <c r="I14" s="37" t="s">
        <v>363</v>
      </c>
      <c r="J14" s="38">
        <v>5</v>
      </c>
      <c r="K14" s="37" t="s">
        <v>364</v>
      </c>
      <c r="L14" s="6"/>
      <c r="M14" s="4" t="s">
        <v>215</v>
      </c>
      <c r="N14" s="9"/>
      <c r="O14" s="21">
        <f>IF(OR(M14="Fully Implemented", M14="Not Permitted"),0, -1*J14)</f>
        <v>-5</v>
      </c>
      <c r="Q14" s="27"/>
      <c r="R14" s="28"/>
      <c r="S14" s="28"/>
      <c r="T14" s="29"/>
    </row>
    <row r="15" spans="1:20" ht="34" x14ac:dyDescent="0.15">
      <c r="G15" s="1249"/>
      <c r="H15" s="65">
        <v>41334</v>
      </c>
      <c r="I15" s="37" t="s">
        <v>380</v>
      </c>
      <c r="J15" s="38">
        <v>5</v>
      </c>
      <c r="K15" s="37" t="s">
        <v>364</v>
      </c>
      <c r="L15" s="6"/>
      <c r="M15" s="4" t="s">
        <v>215</v>
      </c>
      <c r="N15" s="9"/>
      <c r="O15" s="21">
        <f>IF(OR(M15="Fully Implemented", M15="Not Permitted"),0, -1*J15)</f>
        <v>-5</v>
      </c>
      <c r="Q15" s="27"/>
      <c r="R15" s="28"/>
      <c r="S15" s="28"/>
      <c r="T15" s="29"/>
    </row>
    <row r="16" spans="1:20" ht="34" x14ac:dyDescent="0.15">
      <c r="G16" s="1249"/>
      <c r="H16" s="65">
        <v>41699</v>
      </c>
      <c r="I16" s="37" t="s">
        <v>390</v>
      </c>
      <c r="J16" s="38">
        <v>1</v>
      </c>
      <c r="K16" s="39"/>
      <c r="L16" s="3"/>
      <c r="M16" s="4" t="s">
        <v>215</v>
      </c>
      <c r="N16" s="9"/>
      <c r="O16" s="21">
        <f t="shared" si="0"/>
        <v>-1</v>
      </c>
      <c r="Q16" s="27"/>
      <c r="R16" s="28"/>
      <c r="S16" s="28"/>
      <c r="T16" s="29"/>
    </row>
    <row r="17" spans="1:20" ht="51" x14ac:dyDescent="0.15">
      <c r="G17" s="1249"/>
      <c r="H17" s="65">
        <v>42064</v>
      </c>
      <c r="I17" s="37" t="s">
        <v>2652</v>
      </c>
      <c r="J17" s="38">
        <v>1</v>
      </c>
      <c r="K17" s="39"/>
      <c r="L17" s="3"/>
      <c r="M17" s="4" t="s">
        <v>215</v>
      </c>
      <c r="N17" s="9"/>
      <c r="O17" s="21">
        <f t="shared" si="0"/>
        <v>-1</v>
      </c>
      <c r="Q17" s="27"/>
      <c r="R17" s="28"/>
      <c r="S17" s="28"/>
      <c r="T17" s="29"/>
    </row>
    <row r="18" spans="1:20" ht="34" x14ac:dyDescent="0.15">
      <c r="G18" s="1249"/>
      <c r="H18" s="65">
        <v>42430</v>
      </c>
      <c r="I18" s="37" t="s">
        <v>416</v>
      </c>
      <c r="J18" s="38">
        <v>5</v>
      </c>
      <c r="K18" s="37" t="s">
        <v>417</v>
      </c>
      <c r="L18" s="2"/>
      <c r="M18" s="4" t="s">
        <v>215</v>
      </c>
      <c r="N18" s="9"/>
      <c r="O18" s="21">
        <f>IF(OR(M18="Fully Implemented", M18="Not Permitted"),0, -1*J18)</f>
        <v>-5</v>
      </c>
      <c r="Q18" s="27"/>
      <c r="R18" s="28"/>
      <c r="S18" s="28"/>
      <c r="T18" s="29"/>
    </row>
    <row r="19" spans="1:20" ht="34" x14ac:dyDescent="0.15">
      <c r="G19" s="1249"/>
      <c r="H19" s="65">
        <v>42795</v>
      </c>
      <c r="I19" s="37" t="s">
        <v>427</v>
      </c>
      <c r="J19" s="38">
        <v>5</v>
      </c>
      <c r="K19" s="37" t="s">
        <v>417</v>
      </c>
      <c r="L19" s="2"/>
      <c r="M19" s="4" t="s">
        <v>215</v>
      </c>
      <c r="N19" s="9"/>
      <c r="O19" s="21">
        <f>IF(OR(M19="Fully Implemented", M19="Not Permitted"),0, -1*J19)</f>
        <v>-5</v>
      </c>
      <c r="Q19" s="27"/>
      <c r="R19" s="28"/>
      <c r="S19" s="28"/>
      <c r="T19" s="29"/>
    </row>
    <row r="20" spans="1:20" ht="34" x14ac:dyDescent="0.15">
      <c r="A20" s="18"/>
      <c r="B20" s="18"/>
      <c r="C20" s="18"/>
      <c r="D20" s="18"/>
      <c r="E20" s="18"/>
      <c r="F20" s="60"/>
      <c r="G20" s="1249"/>
      <c r="H20" s="65">
        <v>43160</v>
      </c>
      <c r="I20" s="37" t="s">
        <v>437</v>
      </c>
      <c r="J20" s="38">
        <v>5</v>
      </c>
      <c r="K20" s="37" t="s">
        <v>438</v>
      </c>
      <c r="L20" s="2"/>
      <c r="M20" s="4" t="s">
        <v>215</v>
      </c>
      <c r="N20" s="9"/>
      <c r="O20" s="21">
        <f>IF(OR(M20="Fully Implemented", M20="Not Permitted"),0, -1*J20)</f>
        <v>-5</v>
      </c>
      <c r="Q20" s="27"/>
      <c r="R20" s="28"/>
      <c r="S20" s="28"/>
      <c r="T20" s="29"/>
    </row>
    <row r="21" spans="1:20" ht="34" x14ac:dyDescent="0.15">
      <c r="B21" s="1"/>
      <c r="C21" s="1"/>
      <c r="D21" s="1"/>
      <c r="E21" s="1"/>
      <c r="F21" s="61"/>
      <c r="G21" s="1249"/>
      <c r="H21" s="65">
        <v>43525</v>
      </c>
      <c r="I21" s="37" t="s">
        <v>2653</v>
      </c>
      <c r="J21" s="38">
        <v>3</v>
      </c>
      <c r="K21" s="37" t="s">
        <v>452</v>
      </c>
      <c r="L21" s="6"/>
      <c r="M21" s="4" t="s">
        <v>215</v>
      </c>
      <c r="N21" s="9"/>
      <c r="O21" s="21">
        <f t="shared" si="0"/>
        <v>-3</v>
      </c>
      <c r="Q21" s="27"/>
      <c r="R21" s="28"/>
      <c r="S21" s="28"/>
      <c r="T21" s="29"/>
    </row>
    <row r="22" spans="1:20" ht="34" x14ac:dyDescent="0.15">
      <c r="A22" s="1"/>
      <c r="B22" s="1"/>
      <c r="C22" s="1"/>
      <c r="D22" s="1"/>
      <c r="E22" s="1"/>
      <c r="F22" s="61"/>
      <c r="G22" s="1249"/>
      <c r="H22" s="63" t="s">
        <v>2654</v>
      </c>
      <c r="I22" s="37" t="s">
        <v>462</v>
      </c>
      <c r="J22" s="38">
        <v>1</v>
      </c>
      <c r="K22" s="39"/>
      <c r="L22" s="3"/>
      <c r="M22" s="4" t="s">
        <v>215</v>
      </c>
      <c r="N22" s="9"/>
      <c r="O22" s="21">
        <f t="shared" si="0"/>
        <v>-1</v>
      </c>
      <c r="Q22" s="27"/>
      <c r="R22" s="28"/>
      <c r="S22" s="28"/>
      <c r="T22" s="29"/>
    </row>
    <row r="23" spans="1:20" ht="34" x14ac:dyDescent="0.15">
      <c r="G23" s="1249"/>
      <c r="H23" s="65">
        <v>44256</v>
      </c>
      <c r="I23" s="37" t="s">
        <v>2655</v>
      </c>
      <c r="J23" s="38">
        <v>1</v>
      </c>
      <c r="K23" s="39"/>
      <c r="L23" s="3"/>
      <c r="M23" s="4" t="s">
        <v>215</v>
      </c>
      <c r="N23" s="9"/>
      <c r="O23" s="21">
        <f t="shared" si="0"/>
        <v>-1</v>
      </c>
      <c r="Q23" s="27"/>
      <c r="R23" s="28"/>
      <c r="S23" s="28"/>
      <c r="T23" s="29"/>
    </row>
    <row r="24" spans="1:20" ht="35" thickBot="1" x14ac:dyDescent="0.2">
      <c r="G24" s="1250"/>
      <c r="H24" s="79" t="s">
        <v>2656</v>
      </c>
      <c r="I24" s="80" t="s">
        <v>497</v>
      </c>
      <c r="J24" s="81">
        <v>1</v>
      </c>
      <c r="K24" s="82"/>
      <c r="L24" s="83"/>
      <c r="M24" s="84" t="s">
        <v>215</v>
      </c>
      <c r="N24" s="85"/>
      <c r="O24" s="86">
        <f t="shared" si="0"/>
        <v>-1</v>
      </c>
      <c r="Q24" s="27"/>
      <c r="R24" s="28"/>
      <c r="S24" s="28"/>
      <c r="T24" s="29"/>
    </row>
    <row r="25" spans="1:20" ht="94.5" customHeight="1" x14ac:dyDescent="0.15">
      <c r="G25" s="1248" t="s">
        <v>514</v>
      </c>
      <c r="H25" s="87" t="s">
        <v>515</v>
      </c>
      <c r="I25" s="72" t="s">
        <v>518</v>
      </c>
      <c r="J25" s="73">
        <v>5</v>
      </c>
      <c r="K25" s="88"/>
      <c r="L25" s="89"/>
      <c r="M25" s="76" t="s">
        <v>215</v>
      </c>
      <c r="N25" s="90"/>
      <c r="O25" s="78">
        <f t="shared" si="0"/>
        <v>-5</v>
      </c>
      <c r="Q25" s="27"/>
      <c r="R25" s="28"/>
      <c r="S25" s="28"/>
      <c r="T25" s="29"/>
    </row>
    <row r="26" spans="1:20" ht="51" x14ac:dyDescent="0.15">
      <c r="G26" s="1249"/>
      <c r="H26" s="64" t="s">
        <v>531</v>
      </c>
      <c r="I26" s="37" t="s">
        <v>2657</v>
      </c>
      <c r="J26" s="38">
        <v>5</v>
      </c>
      <c r="K26" s="39"/>
      <c r="L26" s="3"/>
      <c r="M26" s="4" t="s">
        <v>215</v>
      </c>
      <c r="N26" s="9"/>
      <c r="O26" s="21">
        <f t="shared" si="0"/>
        <v>-5</v>
      </c>
      <c r="Q26" s="27"/>
      <c r="R26" s="28"/>
      <c r="S26" s="28"/>
      <c r="T26" s="29"/>
    </row>
    <row r="27" spans="1:20" ht="35" thickBot="1" x14ac:dyDescent="0.2">
      <c r="G27" s="1250"/>
      <c r="H27" s="91" t="s">
        <v>544</v>
      </c>
      <c r="I27" s="80" t="s">
        <v>547</v>
      </c>
      <c r="J27" s="81">
        <v>1</v>
      </c>
      <c r="K27" s="82"/>
      <c r="L27" s="83"/>
      <c r="M27" s="84" t="s">
        <v>215</v>
      </c>
      <c r="N27" s="85"/>
      <c r="O27" s="86">
        <f t="shared" si="0"/>
        <v>-1</v>
      </c>
      <c r="Q27" s="27"/>
      <c r="R27" s="28"/>
      <c r="S27" s="28"/>
      <c r="T27" s="29"/>
    </row>
    <row r="28" spans="1:20" ht="78.75" customHeight="1" x14ac:dyDescent="0.15">
      <c r="G28" s="1249" t="s">
        <v>554</v>
      </c>
      <c r="H28" s="67" t="s">
        <v>555</v>
      </c>
      <c r="I28" s="34" t="s">
        <v>2658</v>
      </c>
      <c r="J28" s="35">
        <v>5</v>
      </c>
      <c r="K28" s="68"/>
      <c r="L28" s="69"/>
      <c r="M28" s="14" t="s">
        <v>215</v>
      </c>
      <c r="N28" s="70"/>
      <c r="O28" s="20">
        <f t="shared" si="0"/>
        <v>-5</v>
      </c>
      <c r="Q28" s="27"/>
      <c r="R28" s="28"/>
      <c r="S28" s="28"/>
      <c r="T28" s="29"/>
    </row>
    <row r="29" spans="1:20" ht="51" x14ac:dyDescent="0.15">
      <c r="G29" s="1249"/>
      <c r="H29" s="64" t="s">
        <v>577</v>
      </c>
      <c r="I29" s="37" t="s">
        <v>580</v>
      </c>
      <c r="J29" s="38">
        <v>3</v>
      </c>
      <c r="K29" s="41"/>
      <c r="L29" s="2"/>
      <c r="M29" s="4" t="s">
        <v>215</v>
      </c>
      <c r="N29" s="9"/>
      <c r="O29" s="21">
        <f t="shared" si="0"/>
        <v>-3</v>
      </c>
      <c r="Q29" s="27"/>
      <c r="R29" s="28"/>
      <c r="S29" s="28"/>
      <c r="T29" s="29"/>
    </row>
    <row r="30" spans="1:20" ht="36" customHeight="1" x14ac:dyDescent="0.2">
      <c r="A30" s="1"/>
      <c r="B30" s="1"/>
      <c r="C30" s="1"/>
      <c r="D30" s="1"/>
      <c r="E30" s="1"/>
      <c r="F30" s="61"/>
      <c r="G30" s="1249"/>
      <c r="H30" s="64" t="s">
        <v>586</v>
      </c>
      <c r="I30" s="37" t="s">
        <v>589</v>
      </c>
      <c r="J30" s="38">
        <v>1</v>
      </c>
      <c r="K30" s="40"/>
      <c r="L30" s="7"/>
      <c r="M30" s="4" t="s">
        <v>215</v>
      </c>
      <c r="N30" s="9"/>
      <c r="O30" s="21">
        <f t="shared" si="0"/>
        <v>-1</v>
      </c>
      <c r="Q30" s="27"/>
      <c r="R30" s="28"/>
      <c r="S30" s="28"/>
      <c r="T30" s="29"/>
    </row>
    <row r="31" spans="1:20" ht="36" customHeight="1" x14ac:dyDescent="0.15">
      <c r="A31" s="1"/>
      <c r="B31" s="1"/>
      <c r="C31" s="1"/>
      <c r="D31" s="1"/>
      <c r="E31" s="1"/>
      <c r="F31" s="61"/>
      <c r="G31" s="1249"/>
      <c r="H31" s="64" t="s">
        <v>599</v>
      </c>
      <c r="I31" s="37" t="s">
        <v>602</v>
      </c>
      <c r="J31" s="38">
        <v>1</v>
      </c>
      <c r="K31" s="39"/>
      <c r="L31" s="3"/>
      <c r="M31" s="4" t="s">
        <v>215</v>
      </c>
      <c r="N31" s="9"/>
      <c r="O31" s="21">
        <f t="shared" si="0"/>
        <v>-1</v>
      </c>
      <c r="Q31" s="27"/>
      <c r="R31" s="28"/>
      <c r="S31" s="28"/>
      <c r="T31" s="29"/>
    </row>
    <row r="32" spans="1:20" ht="68" x14ac:dyDescent="0.15">
      <c r="A32" s="1"/>
      <c r="B32" s="1"/>
      <c r="C32" s="1"/>
      <c r="D32" s="1"/>
      <c r="E32" s="1"/>
      <c r="F32" s="61"/>
      <c r="G32" s="1249"/>
      <c r="H32" s="64" t="s">
        <v>612</v>
      </c>
      <c r="I32" s="37" t="s">
        <v>615</v>
      </c>
      <c r="J32" s="38">
        <v>5</v>
      </c>
      <c r="K32" s="41"/>
      <c r="L32" s="2"/>
      <c r="M32" s="4" t="s">
        <v>215</v>
      </c>
      <c r="N32" s="9"/>
      <c r="O32" s="21">
        <f t="shared" si="0"/>
        <v>-5</v>
      </c>
      <c r="Q32" s="27"/>
      <c r="R32" s="28"/>
      <c r="S32" s="28"/>
      <c r="T32" s="29"/>
    </row>
    <row r="33" spans="1:20" ht="51" x14ac:dyDescent="0.15">
      <c r="A33" s="1"/>
      <c r="B33" s="1"/>
      <c r="C33" s="1"/>
      <c r="D33" s="1"/>
      <c r="E33" s="1"/>
      <c r="F33" s="61"/>
      <c r="G33" s="1249"/>
      <c r="H33" s="64" t="s">
        <v>622</v>
      </c>
      <c r="I33" s="37" t="s">
        <v>625</v>
      </c>
      <c r="J33" s="38">
        <v>1</v>
      </c>
      <c r="K33" s="39"/>
      <c r="L33" s="3"/>
      <c r="M33" s="4" t="s">
        <v>215</v>
      </c>
      <c r="N33" s="9"/>
      <c r="O33" s="21">
        <f t="shared" si="0"/>
        <v>-1</v>
      </c>
      <c r="Q33" s="27"/>
      <c r="R33" s="28"/>
      <c r="S33" s="28"/>
      <c r="T33" s="29"/>
    </row>
    <row r="34" spans="1:20" ht="68" x14ac:dyDescent="0.15">
      <c r="A34" s="1"/>
      <c r="B34" s="1"/>
      <c r="C34" s="1"/>
      <c r="D34" s="1"/>
      <c r="E34" s="1"/>
      <c r="F34" s="61"/>
      <c r="G34" s="1249"/>
      <c r="H34" s="64" t="s">
        <v>632</v>
      </c>
      <c r="I34" s="37" t="s">
        <v>635</v>
      </c>
      <c r="J34" s="38">
        <v>1</v>
      </c>
      <c r="K34" s="41"/>
      <c r="L34" s="2"/>
      <c r="M34" s="4" t="s">
        <v>215</v>
      </c>
      <c r="N34" s="9"/>
      <c r="O34" s="21">
        <f t="shared" si="0"/>
        <v>-1</v>
      </c>
      <c r="Q34" s="27"/>
      <c r="R34" s="28"/>
      <c r="S34" s="28"/>
      <c r="T34" s="29"/>
    </row>
    <row r="35" spans="1:20" ht="51" x14ac:dyDescent="0.15">
      <c r="A35" s="1"/>
      <c r="B35" s="1"/>
      <c r="C35" s="1"/>
      <c r="D35" s="1"/>
      <c r="E35" s="1"/>
      <c r="F35" s="61"/>
      <c r="G35" s="1249"/>
      <c r="H35" s="64" t="s">
        <v>645</v>
      </c>
      <c r="I35" s="37" t="s">
        <v>648</v>
      </c>
      <c r="J35" s="38">
        <v>1</v>
      </c>
      <c r="K35" s="39"/>
      <c r="L35" s="3"/>
      <c r="M35" s="4" t="s">
        <v>215</v>
      </c>
      <c r="N35" s="9"/>
      <c r="O35" s="21">
        <f t="shared" si="0"/>
        <v>-1</v>
      </c>
      <c r="Q35" s="27"/>
      <c r="R35" s="28"/>
      <c r="S35" s="28"/>
      <c r="T35" s="29"/>
    </row>
    <row r="36" spans="1:20" ht="35" thickBot="1" x14ac:dyDescent="0.2">
      <c r="A36" s="1"/>
      <c r="B36" s="1"/>
      <c r="C36" s="1"/>
      <c r="D36" s="1"/>
      <c r="E36" s="1"/>
      <c r="F36" s="61"/>
      <c r="G36" s="1249"/>
      <c r="H36" s="66" t="s">
        <v>667</v>
      </c>
      <c r="I36" s="50" t="s">
        <v>670</v>
      </c>
      <c r="J36" s="51">
        <v>1</v>
      </c>
      <c r="K36" s="52"/>
      <c r="L36" s="53"/>
      <c r="M36" s="54" t="s">
        <v>215</v>
      </c>
      <c r="N36" s="92"/>
      <c r="O36" s="55">
        <f t="shared" si="0"/>
        <v>-1</v>
      </c>
      <c r="Q36" s="27"/>
      <c r="R36" s="28"/>
      <c r="S36" s="28"/>
      <c r="T36" s="29"/>
    </row>
    <row r="37" spans="1:20" ht="78.75" customHeight="1" x14ac:dyDescent="0.15">
      <c r="A37" s="1"/>
      <c r="B37" s="1"/>
      <c r="C37" s="1"/>
      <c r="D37" s="1"/>
      <c r="E37" s="1"/>
      <c r="F37" s="61"/>
      <c r="G37" s="1248" t="s">
        <v>677</v>
      </c>
      <c r="H37" s="87" t="s">
        <v>678</v>
      </c>
      <c r="I37" s="72" t="s">
        <v>681</v>
      </c>
      <c r="J37" s="73">
        <v>5</v>
      </c>
      <c r="K37" s="88"/>
      <c r="L37" s="89"/>
      <c r="M37" s="76" t="s">
        <v>215</v>
      </c>
      <c r="N37" s="90"/>
      <c r="O37" s="78">
        <f t="shared" si="0"/>
        <v>-5</v>
      </c>
      <c r="Q37" s="27"/>
      <c r="R37" s="28"/>
      <c r="S37" s="28"/>
      <c r="T37" s="29"/>
    </row>
    <row r="38" spans="1:20" ht="51" x14ac:dyDescent="0.15">
      <c r="A38" s="1"/>
      <c r="B38" s="1"/>
      <c r="C38" s="1"/>
      <c r="D38" s="1"/>
      <c r="E38" s="1"/>
      <c r="F38" s="61"/>
      <c r="G38" s="1249"/>
      <c r="H38" s="64" t="s">
        <v>700</v>
      </c>
      <c r="I38" s="37" t="s">
        <v>703</v>
      </c>
      <c r="J38" s="38">
        <v>5</v>
      </c>
      <c r="K38" s="39"/>
      <c r="L38" s="3"/>
      <c r="M38" s="4" t="s">
        <v>215</v>
      </c>
      <c r="N38" s="9"/>
      <c r="O38" s="21">
        <f t="shared" si="0"/>
        <v>-5</v>
      </c>
      <c r="Q38" s="27"/>
      <c r="R38" s="28"/>
      <c r="S38" s="28"/>
      <c r="T38" s="29"/>
    </row>
    <row r="39" spans="1:20" ht="34" x14ac:dyDescent="0.15">
      <c r="A39" s="1"/>
      <c r="B39" s="1"/>
      <c r="C39" s="1"/>
      <c r="D39" s="1"/>
      <c r="E39" s="1"/>
      <c r="F39" s="61"/>
      <c r="G39" s="1249"/>
      <c r="H39" s="64" t="s">
        <v>710</v>
      </c>
      <c r="I39" s="37" t="s">
        <v>713</v>
      </c>
      <c r="J39" s="38">
        <v>1</v>
      </c>
      <c r="K39" s="39"/>
      <c r="L39" s="3"/>
      <c r="M39" s="4" t="s">
        <v>215</v>
      </c>
      <c r="N39" s="9"/>
      <c r="O39" s="21">
        <f t="shared" si="0"/>
        <v>-1</v>
      </c>
      <c r="Q39" s="27"/>
      <c r="R39" s="28"/>
      <c r="S39" s="28"/>
      <c r="T39" s="29"/>
    </row>
    <row r="40" spans="1:20" ht="34" x14ac:dyDescent="0.15">
      <c r="A40" s="1"/>
      <c r="B40" s="1"/>
      <c r="C40" s="1"/>
      <c r="D40" s="1"/>
      <c r="E40" s="1"/>
      <c r="F40" s="61"/>
      <c r="G40" s="1249"/>
      <c r="H40" s="64" t="s">
        <v>726</v>
      </c>
      <c r="I40" s="37" t="s">
        <v>729</v>
      </c>
      <c r="J40" s="38">
        <v>1</v>
      </c>
      <c r="K40" s="39"/>
      <c r="L40" s="3"/>
      <c r="M40" s="4" t="s">
        <v>215</v>
      </c>
      <c r="N40" s="9"/>
      <c r="O40" s="21">
        <f t="shared" si="0"/>
        <v>-1</v>
      </c>
      <c r="Q40" s="27"/>
      <c r="R40" s="28"/>
      <c r="S40" s="28"/>
      <c r="T40" s="29"/>
    </row>
    <row r="41" spans="1:20" ht="51" x14ac:dyDescent="0.15">
      <c r="A41" s="1"/>
      <c r="B41" s="1"/>
      <c r="C41" s="1"/>
      <c r="D41" s="1"/>
      <c r="E41" s="1"/>
      <c r="F41" s="61"/>
      <c r="G41" s="1249"/>
      <c r="H41" s="64" t="s">
        <v>731</v>
      </c>
      <c r="I41" s="37" t="s">
        <v>734</v>
      </c>
      <c r="J41" s="38">
        <v>5</v>
      </c>
      <c r="K41" s="41"/>
      <c r="L41" s="2"/>
      <c r="M41" s="4" t="s">
        <v>215</v>
      </c>
      <c r="N41" s="9"/>
      <c r="O41" s="21">
        <f t="shared" si="0"/>
        <v>-5</v>
      </c>
      <c r="Q41" s="27"/>
      <c r="R41" s="28"/>
      <c r="S41" s="28"/>
      <c r="T41" s="29"/>
    </row>
    <row r="42" spans="1:20" ht="51" x14ac:dyDescent="0.15">
      <c r="A42" s="1"/>
      <c r="B42" s="1"/>
      <c r="C42" s="1"/>
      <c r="D42" s="1"/>
      <c r="E42" s="1"/>
      <c r="F42" s="61"/>
      <c r="G42" s="1249"/>
      <c r="H42" s="64" t="s">
        <v>759</v>
      </c>
      <c r="I42" s="37" t="s">
        <v>762</v>
      </c>
      <c r="J42" s="38">
        <v>5</v>
      </c>
      <c r="K42" s="39"/>
      <c r="L42" s="3"/>
      <c r="M42" s="4" t="s">
        <v>215</v>
      </c>
      <c r="N42" s="9"/>
      <c r="O42" s="21">
        <f t="shared" si="0"/>
        <v>-5</v>
      </c>
      <c r="Q42" s="27"/>
      <c r="R42" s="28"/>
      <c r="S42" s="28"/>
      <c r="T42" s="29"/>
    </row>
    <row r="43" spans="1:20" ht="34" x14ac:dyDescent="0.15">
      <c r="A43" s="1"/>
      <c r="B43" s="1"/>
      <c r="C43" s="1"/>
      <c r="D43" s="1"/>
      <c r="E43" s="1"/>
      <c r="F43" s="61"/>
      <c r="G43" s="1249"/>
      <c r="H43" s="64" t="s">
        <v>769</v>
      </c>
      <c r="I43" s="37" t="s">
        <v>772</v>
      </c>
      <c r="J43" s="38">
        <v>5</v>
      </c>
      <c r="K43" s="39"/>
      <c r="L43" s="3"/>
      <c r="M43" s="4" t="s">
        <v>215</v>
      </c>
      <c r="N43" s="9"/>
      <c r="O43" s="21">
        <f t="shared" si="0"/>
        <v>-5</v>
      </c>
      <c r="Q43" s="27"/>
      <c r="R43" s="28"/>
      <c r="S43" s="28"/>
      <c r="T43" s="29"/>
    </row>
    <row r="44" spans="1:20" ht="68" x14ac:dyDescent="0.15">
      <c r="A44" s="1"/>
      <c r="B44" s="1"/>
      <c r="C44" s="1"/>
      <c r="D44" s="1"/>
      <c r="E44" s="1"/>
      <c r="F44" s="61"/>
      <c r="G44" s="1249"/>
      <c r="H44" s="64" t="s">
        <v>818</v>
      </c>
      <c r="I44" s="37" t="s">
        <v>821</v>
      </c>
      <c r="J44" s="38">
        <v>5</v>
      </c>
      <c r="K44" s="41"/>
      <c r="L44" s="2"/>
      <c r="M44" s="4" t="s">
        <v>215</v>
      </c>
      <c r="N44" s="9"/>
      <c r="O44" s="21">
        <f t="shared" si="0"/>
        <v>-5</v>
      </c>
      <c r="Q44" s="27"/>
      <c r="R44" s="28"/>
      <c r="S44" s="28"/>
      <c r="T44" s="29"/>
    </row>
    <row r="45" spans="1:20" ht="18" thickBot="1" x14ac:dyDescent="0.25">
      <c r="A45" s="1"/>
      <c r="B45" s="1"/>
      <c r="C45" s="1"/>
      <c r="D45" s="1"/>
      <c r="E45" s="1"/>
      <c r="F45" s="61"/>
      <c r="G45" s="1250"/>
      <c r="H45" s="91" t="s">
        <v>831</v>
      </c>
      <c r="I45" s="80" t="s">
        <v>834</v>
      </c>
      <c r="J45" s="81">
        <v>1</v>
      </c>
      <c r="K45" s="93"/>
      <c r="L45" s="94"/>
      <c r="M45" s="84" t="s">
        <v>215</v>
      </c>
      <c r="N45" s="85"/>
      <c r="O45" s="86">
        <f t="shared" si="0"/>
        <v>-1</v>
      </c>
      <c r="Q45" s="27"/>
      <c r="R45" s="28"/>
      <c r="S45" s="28"/>
      <c r="T45" s="29"/>
    </row>
    <row r="46" spans="1:20" ht="31.5" customHeight="1" x14ac:dyDescent="0.15">
      <c r="A46" s="1"/>
      <c r="B46" s="1"/>
      <c r="C46" s="1"/>
      <c r="D46" s="1"/>
      <c r="E46" s="1"/>
      <c r="F46" s="61"/>
      <c r="G46" s="1249" t="s">
        <v>2659</v>
      </c>
      <c r="H46" s="62" t="s">
        <v>2660</v>
      </c>
      <c r="I46" s="34" t="s">
        <v>848</v>
      </c>
      <c r="J46" s="35">
        <v>5</v>
      </c>
      <c r="K46" s="36"/>
      <c r="L46" s="13"/>
      <c r="M46" s="14" t="s">
        <v>215</v>
      </c>
      <c r="N46" s="70"/>
      <c r="O46" s="20">
        <f t="shared" si="0"/>
        <v>-5</v>
      </c>
      <c r="Q46" s="27"/>
      <c r="R46" s="28"/>
      <c r="S46" s="28"/>
      <c r="T46" s="29"/>
    </row>
    <row r="47" spans="1:20" ht="51" x14ac:dyDescent="0.15">
      <c r="A47" s="1"/>
      <c r="B47" s="1"/>
      <c r="C47" s="1"/>
      <c r="D47" s="1"/>
      <c r="E47" s="1"/>
      <c r="F47" s="61"/>
      <c r="G47" s="1249"/>
      <c r="H47" s="63" t="s">
        <v>2661</v>
      </c>
      <c r="I47" s="37" t="s">
        <v>2662</v>
      </c>
      <c r="J47" s="38">
        <v>5</v>
      </c>
      <c r="K47" s="41"/>
      <c r="L47" s="2"/>
      <c r="M47" s="4" t="s">
        <v>215</v>
      </c>
      <c r="N47" s="9"/>
      <c r="O47" s="21">
        <f t="shared" si="0"/>
        <v>-5</v>
      </c>
      <c r="Q47" s="27"/>
      <c r="R47" s="28"/>
      <c r="S47" s="28"/>
      <c r="T47" s="29"/>
    </row>
    <row r="48" spans="1:20" ht="85" x14ac:dyDescent="0.15">
      <c r="A48" s="1"/>
      <c r="B48" s="1"/>
      <c r="C48" s="1"/>
      <c r="D48" s="1"/>
      <c r="E48" s="1"/>
      <c r="F48" s="61"/>
      <c r="G48" s="1249"/>
      <c r="H48" s="64" t="s">
        <v>871</v>
      </c>
      <c r="I48" s="37" t="s">
        <v>2663</v>
      </c>
      <c r="J48" s="42" t="s">
        <v>2664</v>
      </c>
      <c r="K48" s="37" t="s">
        <v>875</v>
      </c>
      <c r="L48" s="2"/>
      <c r="M48" s="4" t="s">
        <v>215</v>
      </c>
      <c r="N48" s="9"/>
      <c r="O48" s="21">
        <f>IF(M48="Implemented for Remote and Privileged Users",-3,IF(M48&lt;&gt;"Fully Implemented",-5,0))</f>
        <v>-5</v>
      </c>
      <c r="Q48" s="27"/>
      <c r="R48" s="28"/>
      <c r="S48" s="28"/>
      <c r="T48" s="29"/>
    </row>
    <row r="49" spans="1:20" ht="51" x14ac:dyDescent="0.15">
      <c r="A49" s="1"/>
      <c r="B49" s="1"/>
      <c r="C49" s="1"/>
      <c r="D49" s="1"/>
      <c r="E49" s="1"/>
      <c r="F49" s="61"/>
      <c r="G49" s="1249"/>
      <c r="H49" s="64" t="s">
        <v>887</v>
      </c>
      <c r="I49" s="37" t="s">
        <v>890</v>
      </c>
      <c r="J49" s="38">
        <v>1</v>
      </c>
      <c r="K49" s="39"/>
      <c r="L49" s="3"/>
      <c r="M49" s="4" t="s">
        <v>215</v>
      </c>
      <c r="N49" s="9"/>
      <c r="O49" s="21">
        <f t="shared" si="0"/>
        <v>-1</v>
      </c>
      <c r="Q49" s="27"/>
      <c r="R49" s="28"/>
      <c r="S49" s="28"/>
      <c r="T49" s="29"/>
    </row>
    <row r="50" spans="1:20" ht="17" x14ac:dyDescent="0.15">
      <c r="A50" s="1"/>
      <c r="B50" s="1"/>
      <c r="C50" s="1"/>
      <c r="D50" s="1"/>
      <c r="E50" s="1"/>
      <c r="F50" s="61"/>
      <c r="G50" s="1249"/>
      <c r="H50" s="64" t="s">
        <v>892</v>
      </c>
      <c r="I50" s="37" t="s">
        <v>895</v>
      </c>
      <c r="J50" s="38">
        <v>1</v>
      </c>
      <c r="K50" s="39"/>
      <c r="L50" s="3"/>
      <c r="M50" s="4" t="s">
        <v>215</v>
      </c>
      <c r="N50" s="9"/>
      <c r="O50" s="21">
        <f t="shared" si="0"/>
        <v>-1</v>
      </c>
      <c r="Q50" s="27"/>
      <c r="R50" s="28"/>
      <c r="S50" s="28"/>
      <c r="T50" s="29"/>
    </row>
    <row r="51" spans="1:20" ht="34" x14ac:dyDescent="0.15">
      <c r="A51" s="1"/>
      <c r="B51" s="1"/>
      <c r="C51" s="1"/>
      <c r="D51" s="1"/>
      <c r="E51" s="1"/>
      <c r="F51" s="61"/>
      <c r="G51" s="1249"/>
      <c r="H51" s="64" t="s">
        <v>902</v>
      </c>
      <c r="I51" s="37" t="s">
        <v>905</v>
      </c>
      <c r="J51" s="38">
        <v>1</v>
      </c>
      <c r="K51" s="39"/>
      <c r="L51" s="3"/>
      <c r="M51" s="4" t="s">
        <v>215</v>
      </c>
      <c r="N51" s="9"/>
      <c r="O51" s="21">
        <f t="shared" si="0"/>
        <v>-1</v>
      </c>
      <c r="Q51" s="27"/>
      <c r="R51" s="28"/>
      <c r="S51" s="28"/>
      <c r="T51" s="29"/>
    </row>
    <row r="52" spans="1:20" ht="51" x14ac:dyDescent="0.15">
      <c r="A52" s="1"/>
      <c r="B52" s="1"/>
      <c r="C52" s="1"/>
      <c r="D52" s="1"/>
      <c r="E52" s="1"/>
      <c r="F52" s="61"/>
      <c r="G52" s="1249"/>
      <c r="H52" s="64" t="s">
        <v>912</v>
      </c>
      <c r="I52" s="37" t="s">
        <v>915</v>
      </c>
      <c r="J52" s="38">
        <v>1</v>
      </c>
      <c r="K52" s="39"/>
      <c r="L52" s="3"/>
      <c r="M52" s="4" t="s">
        <v>215</v>
      </c>
      <c r="N52" s="9"/>
      <c r="O52" s="21">
        <f t="shared" si="0"/>
        <v>-1</v>
      </c>
      <c r="Q52" s="27"/>
      <c r="R52" s="28"/>
      <c r="S52" s="28"/>
      <c r="T52" s="29"/>
    </row>
    <row r="53" spans="1:20" ht="34" x14ac:dyDescent="0.15">
      <c r="A53" s="1"/>
      <c r="B53" s="1"/>
      <c r="C53" s="1"/>
      <c r="D53" s="1"/>
      <c r="E53" s="1"/>
      <c r="F53" s="61"/>
      <c r="G53" s="1249"/>
      <c r="H53" s="64" t="s">
        <v>928</v>
      </c>
      <c r="I53" s="37" t="s">
        <v>931</v>
      </c>
      <c r="J53" s="38">
        <v>1</v>
      </c>
      <c r="K53" s="39"/>
      <c r="L53" s="3"/>
      <c r="M53" s="4" t="s">
        <v>215</v>
      </c>
      <c r="N53" s="9"/>
      <c r="O53" s="21">
        <f t="shared" si="0"/>
        <v>-1</v>
      </c>
      <c r="Q53" s="27"/>
      <c r="R53" s="28"/>
      <c r="S53" s="28"/>
      <c r="T53" s="29"/>
    </row>
    <row r="54" spans="1:20" ht="51" x14ac:dyDescent="0.15">
      <c r="A54" s="1"/>
      <c r="B54" s="1"/>
      <c r="C54" s="1"/>
      <c r="D54" s="1"/>
      <c r="E54" s="1"/>
      <c r="F54" s="61"/>
      <c r="G54" s="1249"/>
      <c r="H54" s="64" t="s">
        <v>938</v>
      </c>
      <c r="I54" s="37" t="s">
        <v>2665</v>
      </c>
      <c r="J54" s="38">
        <v>1</v>
      </c>
      <c r="K54" s="39"/>
      <c r="L54" s="3"/>
      <c r="M54" s="4" t="s">
        <v>215</v>
      </c>
      <c r="N54" s="9"/>
      <c r="O54" s="21">
        <f t="shared" si="0"/>
        <v>-1</v>
      </c>
      <c r="Q54" s="27"/>
      <c r="R54" s="28"/>
      <c r="S54" s="28"/>
      <c r="T54" s="29"/>
    </row>
    <row r="55" spans="1:20" ht="85" x14ac:dyDescent="0.15">
      <c r="A55" s="1"/>
      <c r="B55" s="1"/>
      <c r="C55" s="1"/>
      <c r="D55" s="1"/>
      <c r="E55" s="1"/>
      <c r="F55" s="61"/>
      <c r="G55" s="1249"/>
      <c r="H55" s="65">
        <v>40242</v>
      </c>
      <c r="I55" s="37" t="s">
        <v>2666</v>
      </c>
      <c r="J55" s="38">
        <v>5</v>
      </c>
      <c r="K55" s="37" t="s">
        <v>947</v>
      </c>
      <c r="L55" s="2"/>
      <c r="M55" s="4" t="s">
        <v>215</v>
      </c>
      <c r="N55" s="9"/>
      <c r="O55" s="21">
        <f t="shared" si="0"/>
        <v>-5</v>
      </c>
      <c r="Q55" s="27"/>
      <c r="R55" s="28"/>
      <c r="S55" s="28"/>
      <c r="T55" s="29"/>
    </row>
    <row r="56" spans="1:20" ht="18" thickBot="1" x14ac:dyDescent="0.2">
      <c r="A56" s="1"/>
      <c r="B56" s="1"/>
      <c r="C56" s="1"/>
      <c r="D56" s="1"/>
      <c r="E56" s="1"/>
      <c r="F56" s="61"/>
      <c r="G56" s="1249"/>
      <c r="H56" s="95">
        <v>40607</v>
      </c>
      <c r="I56" s="50" t="s">
        <v>957</v>
      </c>
      <c r="J56" s="51">
        <v>1</v>
      </c>
      <c r="K56" s="52"/>
      <c r="L56" s="53"/>
      <c r="M56" s="54" t="s">
        <v>215</v>
      </c>
      <c r="N56" s="92"/>
      <c r="O56" s="55">
        <f t="shared" si="0"/>
        <v>-1</v>
      </c>
      <c r="Q56" s="27"/>
      <c r="R56" s="28"/>
      <c r="S56" s="28"/>
      <c r="T56" s="29"/>
    </row>
    <row r="57" spans="1:20" ht="78.75" customHeight="1" x14ac:dyDescent="0.15">
      <c r="A57" s="1"/>
      <c r="B57" s="1"/>
      <c r="C57" s="1"/>
      <c r="D57" s="1"/>
      <c r="E57" s="1"/>
      <c r="F57" s="61"/>
      <c r="G57" s="1248" t="s">
        <v>959</v>
      </c>
      <c r="H57" s="87" t="s">
        <v>960</v>
      </c>
      <c r="I57" s="72" t="s">
        <v>963</v>
      </c>
      <c r="J57" s="73">
        <v>5</v>
      </c>
      <c r="K57" s="88"/>
      <c r="L57" s="89"/>
      <c r="M57" s="76" t="s">
        <v>215</v>
      </c>
      <c r="N57" s="90"/>
      <c r="O57" s="78">
        <f t="shared" si="0"/>
        <v>-5</v>
      </c>
      <c r="Q57" s="27"/>
      <c r="R57" s="28"/>
      <c r="S57" s="28"/>
      <c r="T57" s="29"/>
    </row>
    <row r="58" spans="1:20" ht="51" x14ac:dyDescent="0.15">
      <c r="A58" s="1"/>
      <c r="B58" s="1"/>
      <c r="C58" s="1"/>
      <c r="D58" s="1"/>
      <c r="E58" s="1"/>
      <c r="F58" s="61"/>
      <c r="G58" s="1249"/>
      <c r="H58" s="64" t="s">
        <v>985</v>
      </c>
      <c r="I58" s="37" t="s">
        <v>988</v>
      </c>
      <c r="J58" s="38">
        <v>5</v>
      </c>
      <c r="K58" s="39"/>
      <c r="L58" s="3"/>
      <c r="M58" s="4" t="s">
        <v>215</v>
      </c>
      <c r="N58" s="9"/>
      <c r="O58" s="21">
        <f t="shared" si="0"/>
        <v>-5</v>
      </c>
      <c r="Q58" s="27"/>
      <c r="R58" s="28"/>
      <c r="S58" s="28"/>
      <c r="T58" s="29"/>
    </row>
    <row r="59" spans="1:20" ht="18" thickBot="1" x14ac:dyDescent="0.2">
      <c r="A59" s="1"/>
      <c r="B59" s="1"/>
      <c r="C59" s="1"/>
      <c r="D59" s="1"/>
      <c r="E59" s="1"/>
      <c r="F59" s="61"/>
      <c r="G59" s="1250"/>
      <c r="H59" s="91" t="s">
        <v>1007</v>
      </c>
      <c r="I59" s="80" t="s">
        <v>1010</v>
      </c>
      <c r="J59" s="81">
        <v>1</v>
      </c>
      <c r="K59" s="82"/>
      <c r="L59" s="83"/>
      <c r="M59" s="84" t="s">
        <v>215</v>
      </c>
      <c r="N59" s="85"/>
      <c r="O59" s="86">
        <f t="shared" si="0"/>
        <v>-1</v>
      </c>
      <c r="Q59" s="27"/>
      <c r="R59" s="28"/>
      <c r="S59" s="28"/>
      <c r="T59" s="29"/>
    </row>
    <row r="60" spans="1:20" ht="31.5" customHeight="1" x14ac:dyDescent="0.15">
      <c r="A60" s="1"/>
      <c r="B60" s="1"/>
      <c r="C60" s="1"/>
      <c r="D60" s="1"/>
      <c r="E60" s="1"/>
      <c r="F60" s="61"/>
      <c r="G60" s="1249" t="s">
        <v>1012</v>
      </c>
      <c r="H60" s="67" t="s">
        <v>1013</v>
      </c>
      <c r="I60" s="34" t="s">
        <v>1016</v>
      </c>
      <c r="J60" s="35">
        <v>3</v>
      </c>
      <c r="K60" s="36"/>
      <c r="L60" s="13"/>
      <c r="M60" s="14" t="s">
        <v>215</v>
      </c>
      <c r="N60" s="70"/>
      <c r="O60" s="20">
        <f t="shared" si="0"/>
        <v>-3</v>
      </c>
      <c r="Q60" s="27"/>
      <c r="R60" s="28"/>
      <c r="S60" s="28"/>
      <c r="T60" s="29"/>
    </row>
    <row r="61" spans="1:20" ht="51" x14ac:dyDescent="0.15">
      <c r="A61" s="1"/>
      <c r="B61" s="1"/>
      <c r="C61" s="1"/>
      <c r="D61" s="1"/>
      <c r="E61" s="1"/>
      <c r="F61" s="61"/>
      <c r="G61" s="1249"/>
      <c r="H61" s="64" t="s">
        <v>1018</v>
      </c>
      <c r="I61" s="37" t="s">
        <v>2667</v>
      </c>
      <c r="J61" s="38">
        <v>5</v>
      </c>
      <c r="K61" s="39"/>
      <c r="L61" s="3"/>
      <c r="M61" s="4" t="s">
        <v>215</v>
      </c>
      <c r="N61" s="9"/>
      <c r="O61" s="21">
        <f t="shared" si="0"/>
        <v>-5</v>
      </c>
      <c r="Q61" s="27"/>
      <c r="R61" s="28"/>
      <c r="S61" s="28"/>
      <c r="T61" s="29"/>
    </row>
    <row r="62" spans="1:20" ht="34" x14ac:dyDescent="0.15">
      <c r="A62" s="1"/>
      <c r="B62" s="1"/>
      <c r="C62" s="1"/>
      <c r="D62" s="1"/>
      <c r="E62" s="1"/>
      <c r="F62" s="61"/>
      <c r="G62" s="1249"/>
      <c r="H62" s="64" t="s">
        <v>1034</v>
      </c>
      <c r="I62" s="37" t="s">
        <v>1037</v>
      </c>
      <c r="J62" s="38">
        <v>1</v>
      </c>
      <c r="K62" s="39"/>
      <c r="L62" s="3"/>
      <c r="M62" s="4" t="s">
        <v>215</v>
      </c>
      <c r="N62" s="9"/>
      <c r="O62" s="21">
        <f t="shared" si="0"/>
        <v>-1</v>
      </c>
      <c r="Q62" s="27"/>
      <c r="R62" s="28"/>
      <c r="S62" s="28"/>
      <c r="T62" s="29"/>
    </row>
    <row r="63" spans="1:20" ht="51" x14ac:dyDescent="0.15">
      <c r="A63" s="1"/>
      <c r="B63" s="1"/>
      <c r="C63" s="1"/>
      <c r="D63" s="1"/>
      <c r="E63" s="1"/>
      <c r="F63" s="61"/>
      <c r="G63" s="1249"/>
      <c r="H63" s="64" t="s">
        <v>1039</v>
      </c>
      <c r="I63" s="37" t="s">
        <v>2668</v>
      </c>
      <c r="J63" s="38">
        <v>3</v>
      </c>
      <c r="K63" s="39"/>
      <c r="L63" s="3"/>
      <c r="M63" s="4" t="s">
        <v>215</v>
      </c>
      <c r="N63" s="9"/>
      <c r="O63" s="21">
        <f t="shared" si="0"/>
        <v>-3</v>
      </c>
      <c r="Q63" s="27"/>
      <c r="R63" s="28"/>
      <c r="S63" s="28"/>
      <c r="T63" s="29"/>
    </row>
    <row r="64" spans="1:20" ht="68" x14ac:dyDescent="0.15">
      <c r="A64" s="1"/>
      <c r="B64" s="1"/>
      <c r="C64" s="1"/>
      <c r="D64" s="1"/>
      <c r="E64" s="1"/>
      <c r="F64" s="61"/>
      <c r="G64" s="1249"/>
      <c r="H64" s="64" t="s">
        <v>1044</v>
      </c>
      <c r="I64" s="37" t="s">
        <v>2669</v>
      </c>
      <c r="J64" s="38">
        <v>5</v>
      </c>
      <c r="K64" s="41"/>
      <c r="L64" s="2"/>
      <c r="M64" s="4" t="s">
        <v>215</v>
      </c>
      <c r="N64" s="9"/>
      <c r="O64" s="21">
        <f t="shared" si="0"/>
        <v>-5</v>
      </c>
      <c r="Q64" s="27"/>
      <c r="R64" s="28"/>
      <c r="S64" s="28"/>
      <c r="T64" s="29"/>
    </row>
    <row r="65" spans="1:20" ht="52" thickBot="1" x14ac:dyDescent="0.2">
      <c r="A65" s="1"/>
      <c r="B65" s="1"/>
      <c r="C65" s="1"/>
      <c r="D65" s="1"/>
      <c r="E65" s="1"/>
      <c r="F65" s="61"/>
      <c r="G65" s="1249"/>
      <c r="H65" s="66" t="s">
        <v>1054</v>
      </c>
      <c r="I65" s="50" t="s">
        <v>1057</v>
      </c>
      <c r="J65" s="51">
        <v>1</v>
      </c>
      <c r="K65" s="52"/>
      <c r="L65" s="53"/>
      <c r="M65" s="54" t="s">
        <v>215</v>
      </c>
      <c r="N65" s="92"/>
      <c r="O65" s="55">
        <f t="shared" si="0"/>
        <v>-1</v>
      </c>
      <c r="Q65" s="27"/>
      <c r="R65" s="28"/>
      <c r="S65" s="28"/>
      <c r="T65" s="29"/>
    </row>
    <row r="66" spans="1:20" ht="47.25" customHeight="1" x14ac:dyDescent="0.15">
      <c r="A66" s="1"/>
      <c r="B66" s="1"/>
      <c r="C66" s="1"/>
      <c r="D66" s="1"/>
      <c r="E66" s="1"/>
      <c r="F66" s="61"/>
      <c r="G66" s="1248" t="s">
        <v>1059</v>
      </c>
      <c r="H66" s="87" t="s">
        <v>1060</v>
      </c>
      <c r="I66" s="72" t="s">
        <v>1063</v>
      </c>
      <c r="J66" s="73">
        <v>3</v>
      </c>
      <c r="K66" s="72" t="s">
        <v>1064</v>
      </c>
      <c r="L66" s="96"/>
      <c r="M66" s="76" t="s">
        <v>215</v>
      </c>
      <c r="N66" s="90"/>
      <c r="O66" s="78">
        <f t="shared" si="0"/>
        <v>-3</v>
      </c>
      <c r="Q66" s="27"/>
      <c r="R66" s="28"/>
      <c r="S66" s="28"/>
      <c r="T66" s="29"/>
    </row>
    <row r="67" spans="1:20" ht="34" x14ac:dyDescent="0.15">
      <c r="A67" s="1"/>
      <c r="B67" s="1"/>
      <c r="C67" s="1"/>
      <c r="D67" s="1"/>
      <c r="E67" s="1"/>
      <c r="F67" s="61"/>
      <c r="G67" s="1249"/>
      <c r="H67" s="64" t="s">
        <v>1077</v>
      </c>
      <c r="I67" s="37" t="s">
        <v>1080</v>
      </c>
      <c r="J67" s="38">
        <v>3</v>
      </c>
      <c r="K67" s="37" t="s">
        <v>1064</v>
      </c>
      <c r="L67" s="6"/>
      <c r="M67" s="4" t="s">
        <v>215</v>
      </c>
      <c r="N67" s="9"/>
      <c r="O67" s="21">
        <f t="shared" si="0"/>
        <v>-3</v>
      </c>
      <c r="Q67" s="27"/>
      <c r="R67" s="28"/>
      <c r="S67" s="28"/>
      <c r="T67" s="29"/>
    </row>
    <row r="68" spans="1:20" ht="51" x14ac:dyDescent="0.15">
      <c r="A68" s="1"/>
      <c r="B68" s="1"/>
      <c r="C68" s="1"/>
      <c r="D68" s="1"/>
      <c r="E68" s="1"/>
      <c r="F68" s="61"/>
      <c r="G68" s="1249"/>
      <c r="H68" s="63" t="s">
        <v>2670</v>
      </c>
      <c r="I68" s="37" t="s">
        <v>1085</v>
      </c>
      <c r="J68" s="38">
        <v>5</v>
      </c>
      <c r="K68" s="37" t="s">
        <v>1086</v>
      </c>
      <c r="L68" s="6"/>
      <c r="M68" s="4" t="s">
        <v>215</v>
      </c>
      <c r="N68" s="9"/>
      <c r="O68" s="21">
        <f t="shared" ref="O68:O88" si="1">IF(M68&lt;&gt;"Fully Implemented", -1*J68, 0)</f>
        <v>-5</v>
      </c>
      <c r="Q68" s="27"/>
      <c r="R68" s="28"/>
      <c r="S68" s="28"/>
      <c r="T68" s="29"/>
    </row>
    <row r="69" spans="1:20" ht="34" x14ac:dyDescent="0.15">
      <c r="A69" s="1"/>
      <c r="B69" s="1"/>
      <c r="C69" s="1"/>
      <c r="D69" s="1"/>
      <c r="E69" s="1"/>
      <c r="F69" s="61"/>
      <c r="G69" s="1249"/>
      <c r="H69" s="64" t="s">
        <v>1093</v>
      </c>
      <c r="I69" s="37" t="s">
        <v>1096</v>
      </c>
      <c r="J69" s="38">
        <v>1</v>
      </c>
      <c r="K69" s="39"/>
      <c r="L69" s="3"/>
      <c r="M69" s="4" t="s">
        <v>215</v>
      </c>
      <c r="N69" s="9"/>
      <c r="O69" s="21">
        <f t="shared" si="1"/>
        <v>-1</v>
      </c>
      <c r="Q69" s="27"/>
      <c r="R69" s="28"/>
      <c r="S69" s="28"/>
      <c r="T69" s="29"/>
    </row>
    <row r="70" spans="1:20" ht="51" x14ac:dyDescent="0.15">
      <c r="A70" s="1"/>
      <c r="B70" s="1"/>
      <c r="C70" s="1"/>
      <c r="D70" s="1"/>
      <c r="E70" s="1"/>
      <c r="F70" s="61"/>
      <c r="G70" s="1249"/>
      <c r="H70" s="64" t="s">
        <v>1103</v>
      </c>
      <c r="I70" s="37" t="s">
        <v>1106</v>
      </c>
      <c r="J70" s="38">
        <v>1</v>
      </c>
      <c r="K70" s="39"/>
      <c r="L70" s="3"/>
      <c r="M70" s="4" t="s">
        <v>215</v>
      </c>
      <c r="N70" s="9"/>
      <c r="O70" s="21">
        <f t="shared" si="1"/>
        <v>-1</v>
      </c>
      <c r="Q70" s="27"/>
      <c r="R70" s="28"/>
      <c r="S70" s="28"/>
      <c r="T70" s="29"/>
    </row>
    <row r="71" spans="1:20" ht="68" x14ac:dyDescent="0.15">
      <c r="A71" s="1"/>
      <c r="B71" s="1"/>
      <c r="C71" s="1"/>
      <c r="D71" s="1"/>
      <c r="E71" s="1"/>
      <c r="F71" s="61"/>
      <c r="G71" s="1249"/>
      <c r="H71" s="64" t="s">
        <v>1113</v>
      </c>
      <c r="I71" s="37" t="s">
        <v>1116</v>
      </c>
      <c r="J71" s="38">
        <v>1</v>
      </c>
      <c r="K71" s="41"/>
      <c r="L71" s="2"/>
      <c r="M71" s="4" t="s">
        <v>215</v>
      </c>
      <c r="N71" s="9"/>
      <c r="O71" s="21">
        <f t="shared" si="1"/>
        <v>-1</v>
      </c>
      <c r="Q71" s="27"/>
      <c r="R71" s="28"/>
      <c r="S71" s="28"/>
      <c r="T71" s="29"/>
    </row>
    <row r="72" spans="1:20" ht="34" x14ac:dyDescent="0.15">
      <c r="A72" s="1"/>
      <c r="B72" s="1"/>
      <c r="C72" s="1"/>
      <c r="D72" s="1"/>
      <c r="E72" s="1"/>
      <c r="F72" s="61"/>
      <c r="G72" s="1249"/>
      <c r="H72" s="64" t="s">
        <v>1118</v>
      </c>
      <c r="I72" s="37" t="s">
        <v>1121</v>
      </c>
      <c r="J72" s="38">
        <v>5</v>
      </c>
      <c r="K72" s="39"/>
      <c r="L72" s="3"/>
      <c r="M72" s="4" t="s">
        <v>215</v>
      </c>
      <c r="N72" s="9"/>
      <c r="O72" s="21">
        <f t="shared" si="1"/>
        <v>-5</v>
      </c>
      <c r="Q72" s="27"/>
      <c r="R72" s="28"/>
      <c r="S72" s="28"/>
      <c r="T72" s="29"/>
    </row>
    <row r="73" spans="1:20" ht="34" x14ac:dyDescent="0.15">
      <c r="A73" s="1"/>
      <c r="B73" s="1"/>
      <c r="C73" s="1"/>
      <c r="D73" s="1"/>
      <c r="E73" s="1"/>
      <c r="F73" s="61"/>
      <c r="G73" s="1249"/>
      <c r="H73" s="64" t="s">
        <v>1123</v>
      </c>
      <c r="I73" s="37" t="s">
        <v>1126</v>
      </c>
      <c r="J73" s="38">
        <v>3</v>
      </c>
      <c r="K73" s="39"/>
      <c r="L73" s="3"/>
      <c r="M73" s="4" t="s">
        <v>215</v>
      </c>
      <c r="N73" s="9"/>
      <c r="O73" s="21">
        <f t="shared" si="1"/>
        <v>-3</v>
      </c>
      <c r="Q73" s="27"/>
      <c r="R73" s="28"/>
      <c r="S73" s="28"/>
      <c r="T73" s="29"/>
    </row>
    <row r="74" spans="1:20" ht="35" thickBot="1" x14ac:dyDescent="0.2">
      <c r="A74" s="1"/>
      <c r="B74" s="1"/>
      <c r="C74" s="1"/>
      <c r="D74" s="1"/>
      <c r="E74" s="1"/>
      <c r="F74" s="61"/>
      <c r="G74" s="1250"/>
      <c r="H74" s="91" t="s">
        <v>1128</v>
      </c>
      <c r="I74" s="80" t="s">
        <v>1131</v>
      </c>
      <c r="J74" s="81">
        <v>1</v>
      </c>
      <c r="K74" s="82"/>
      <c r="L74" s="83"/>
      <c r="M74" s="84" t="s">
        <v>215</v>
      </c>
      <c r="N74" s="85"/>
      <c r="O74" s="86">
        <f t="shared" si="1"/>
        <v>-1</v>
      </c>
      <c r="Q74" s="27"/>
      <c r="R74" s="28"/>
      <c r="S74" s="28"/>
      <c r="T74" s="29"/>
    </row>
    <row r="75" spans="1:20" ht="31.5" customHeight="1" x14ac:dyDescent="0.15">
      <c r="A75" s="1"/>
      <c r="B75" s="1"/>
      <c r="C75" s="1"/>
      <c r="D75" s="1"/>
      <c r="E75" s="1"/>
      <c r="F75" s="61"/>
      <c r="G75" s="1249" t="s">
        <v>1133</v>
      </c>
      <c r="H75" s="67" t="s">
        <v>1134</v>
      </c>
      <c r="I75" s="34" t="s">
        <v>2671</v>
      </c>
      <c r="J75" s="35">
        <v>3</v>
      </c>
      <c r="K75" s="36"/>
      <c r="L75" s="13"/>
      <c r="M75" s="14" t="s">
        <v>215</v>
      </c>
      <c r="N75" s="70"/>
      <c r="O75" s="20">
        <f t="shared" si="1"/>
        <v>-3</v>
      </c>
      <c r="Q75" s="27"/>
      <c r="R75" s="28"/>
      <c r="S75" s="28"/>
      <c r="T75" s="29"/>
    </row>
    <row r="76" spans="1:20" ht="52" thickBot="1" x14ac:dyDescent="0.2">
      <c r="A76" s="1"/>
      <c r="B76" s="1"/>
      <c r="C76" s="1"/>
      <c r="D76" s="1"/>
      <c r="E76" s="1"/>
      <c r="F76" s="61"/>
      <c r="G76" s="1249"/>
      <c r="H76" s="66" t="s">
        <v>1139</v>
      </c>
      <c r="I76" s="50" t="s">
        <v>2672</v>
      </c>
      <c r="J76" s="51">
        <v>5</v>
      </c>
      <c r="K76" s="97"/>
      <c r="L76" s="98"/>
      <c r="M76" s="54" t="s">
        <v>215</v>
      </c>
      <c r="N76" s="92"/>
      <c r="O76" s="55">
        <f t="shared" si="1"/>
        <v>-5</v>
      </c>
      <c r="Q76" s="27"/>
      <c r="R76" s="28"/>
      <c r="S76" s="28"/>
      <c r="T76" s="29"/>
    </row>
    <row r="77" spans="1:20" ht="63" customHeight="1" x14ac:dyDescent="0.15">
      <c r="A77" s="1"/>
      <c r="B77" s="1"/>
      <c r="C77" s="1"/>
      <c r="D77" s="1"/>
      <c r="E77" s="1"/>
      <c r="F77" s="61"/>
      <c r="G77" s="1248" t="s">
        <v>1152</v>
      </c>
      <c r="H77" s="71" t="s">
        <v>2673</v>
      </c>
      <c r="I77" s="72" t="s">
        <v>2674</v>
      </c>
      <c r="J77" s="73">
        <v>5</v>
      </c>
      <c r="K77" s="88"/>
      <c r="L77" s="89"/>
      <c r="M77" s="76" t="s">
        <v>215</v>
      </c>
      <c r="N77" s="90"/>
      <c r="O77" s="78">
        <f t="shared" si="1"/>
        <v>-5</v>
      </c>
      <c r="Q77" s="27"/>
      <c r="R77" s="28"/>
      <c r="S77" s="28"/>
      <c r="T77" s="29"/>
    </row>
    <row r="78" spans="1:20" ht="34" x14ac:dyDescent="0.15">
      <c r="A78" s="1"/>
      <c r="B78" s="1"/>
      <c r="C78" s="1"/>
      <c r="D78" s="1"/>
      <c r="E78" s="1"/>
      <c r="F78" s="61"/>
      <c r="G78" s="1249"/>
      <c r="H78" s="64" t="s">
        <v>1169</v>
      </c>
      <c r="I78" s="37" t="s">
        <v>2675</v>
      </c>
      <c r="J78" s="38">
        <v>5</v>
      </c>
      <c r="K78" s="39"/>
      <c r="L78" s="3"/>
      <c r="M78" s="4" t="s">
        <v>215</v>
      </c>
      <c r="N78" s="9"/>
      <c r="O78" s="21">
        <f t="shared" si="1"/>
        <v>-5</v>
      </c>
      <c r="Q78" s="27"/>
      <c r="R78" s="28"/>
      <c r="S78" s="28"/>
      <c r="T78" s="29"/>
    </row>
    <row r="79" spans="1:20" ht="17" x14ac:dyDescent="0.2">
      <c r="A79" s="1"/>
      <c r="B79" s="1"/>
      <c r="C79" s="1"/>
      <c r="D79" s="1"/>
      <c r="E79" s="1"/>
      <c r="F79" s="61"/>
      <c r="G79" s="1249"/>
      <c r="H79" s="63" t="s">
        <v>2676</v>
      </c>
      <c r="I79" s="37" t="s">
        <v>2677</v>
      </c>
      <c r="J79" s="38">
        <v>1</v>
      </c>
      <c r="K79" s="40"/>
      <c r="L79" s="7"/>
      <c r="M79" s="4" t="s">
        <v>215</v>
      </c>
      <c r="N79" s="9"/>
      <c r="O79" s="21">
        <f t="shared" si="1"/>
        <v>-1</v>
      </c>
      <c r="Q79" s="27"/>
      <c r="R79" s="28"/>
      <c r="S79" s="28"/>
      <c r="T79" s="29"/>
    </row>
    <row r="80" spans="1:20" ht="17" x14ac:dyDescent="0.2">
      <c r="A80" s="1"/>
      <c r="B80" s="1"/>
      <c r="C80" s="1"/>
      <c r="D80" s="1"/>
      <c r="E80" s="1"/>
      <c r="F80" s="61"/>
      <c r="G80" s="1249"/>
      <c r="H80" s="63" t="s">
        <v>2678</v>
      </c>
      <c r="I80" s="37" t="s">
        <v>2679</v>
      </c>
      <c r="J80" s="38">
        <v>1</v>
      </c>
      <c r="K80" s="40"/>
      <c r="L80" s="7"/>
      <c r="M80" s="4" t="s">
        <v>215</v>
      </c>
      <c r="N80" s="9"/>
      <c r="O80" s="21">
        <f t="shared" si="1"/>
        <v>-1</v>
      </c>
      <c r="Q80" s="27"/>
      <c r="R80" s="28"/>
      <c r="S80" s="28"/>
      <c r="T80" s="29"/>
    </row>
    <row r="81" spans="1:20" ht="17" x14ac:dyDescent="0.2">
      <c r="A81" s="1"/>
      <c r="B81" s="1"/>
      <c r="C81" s="1"/>
      <c r="D81" s="1"/>
      <c r="E81" s="1"/>
      <c r="F81" s="61"/>
      <c r="G81" s="1249"/>
      <c r="H81" s="63" t="s">
        <v>2680</v>
      </c>
      <c r="I81" s="37" t="s">
        <v>2681</v>
      </c>
      <c r="J81" s="38">
        <v>1</v>
      </c>
      <c r="K81" s="40"/>
      <c r="L81" s="7"/>
      <c r="M81" s="4" t="s">
        <v>215</v>
      </c>
      <c r="N81" s="9"/>
      <c r="O81" s="21">
        <f t="shared" si="1"/>
        <v>-1</v>
      </c>
      <c r="Q81" s="27"/>
      <c r="R81" s="28"/>
      <c r="S81" s="28"/>
      <c r="T81" s="29"/>
    </row>
    <row r="82" spans="1:20" ht="35" thickBot="1" x14ac:dyDescent="0.2">
      <c r="A82" s="1"/>
      <c r="B82" s="1"/>
      <c r="C82" s="1"/>
      <c r="D82" s="1"/>
      <c r="E82" s="1"/>
      <c r="F82" s="61"/>
      <c r="G82" s="1250"/>
      <c r="H82" s="91" t="s">
        <v>1213</v>
      </c>
      <c r="I82" s="80" t="s">
        <v>2682</v>
      </c>
      <c r="J82" s="81">
        <v>1</v>
      </c>
      <c r="K82" s="82"/>
      <c r="L82" s="83"/>
      <c r="M82" s="84" t="s">
        <v>215</v>
      </c>
      <c r="N82" s="85"/>
      <c r="O82" s="86">
        <f t="shared" si="1"/>
        <v>-1</v>
      </c>
      <c r="Q82" s="27"/>
      <c r="R82" s="28"/>
      <c r="S82" s="28"/>
      <c r="T82" s="29"/>
    </row>
    <row r="83" spans="1:20" ht="102" x14ac:dyDescent="0.15">
      <c r="A83" s="1"/>
      <c r="B83" s="1"/>
      <c r="C83" s="1"/>
      <c r="D83" s="1"/>
      <c r="E83" s="1"/>
      <c r="F83" s="61"/>
      <c r="G83" s="1249" t="s">
        <v>1223</v>
      </c>
      <c r="H83" s="67" t="s">
        <v>1224</v>
      </c>
      <c r="I83" s="34" t="s">
        <v>2683</v>
      </c>
      <c r="J83" s="35">
        <v>3</v>
      </c>
      <c r="K83" s="68"/>
      <c r="L83" s="69"/>
      <c r="M83" s="14" t="s">
        <v>215</v>
      </c>
      <c r="N83" s="70"/>
      <c r="O83" s="20">
        <f t="shared" si="1"/>
        <v>-3</v>
      </c>
      <c r="Q83" s="27"/>
      <c r="R83" s="28"/>
      <c r="S83" s="28"/>
      <c r="T83" s="29"/>
    </row>
    <row r="84" spans="1:20" ht="68" x14ac:dyDescent="0.15">
      <c r="A84" s="1"/>
      <c r="B84" s="1"/>
      <c r="C84" s="1"/>
      <c r="D84" s="1"/>
      <c r="E84" s="1"/>
      <c r="F84" s="61"/>
      <c r="G84" s="1249"/>
      <c r="H84" s="64" t="s">
        <v>1234</v>
      </c>
      <c r="I84" s="37" t="s">
        <v>2684</v>
      </c>
      <c r="J84" s="38">
        <v>5</v>
      </c>
      <c r="K84" s="41"/>
      <c r="L84" s="2"/>
      <c r="M84" s="4" t="s">
        <v>215</v>
      </c>
      <c r="N84" s="9"/>
      <c r="O84" s="21">
        <f t="shared" si="1"/>
        <v>-5</v>
      </c>
      <c r="Q84" s="27"/>
      <c r="R84" s="28"/>
      <c r="S84" s="28"/>
      <c r="T84" s="29"/>
    </row>
    <row r="85" spans="1:20" ht="35" thickBot="1" x14ac:dyDescent="0.2">
      <c r="A85" s="1"/>
      <c r="B85" s="1"/>
      <c r="C85" s="1"/>
      <c r="D85" s="1"/>
      <c r="E85" s="1"/>
      <c r="F85" s="61"/>
      <c r="G85" s="1249"/>
      <c r="H85" s="66" t="s">
        <v>1253</v>
      </c>
      <c r="I85" s="50" t="s">
        <v>2685</v>
      </c>
      <c r="J85" s="51">
        <v>1</v>
      </c>
      <c r="K85" s="52"/>
      <c r="L85" s="53"/>
      <c r="M85" s="54" t="s">
        <v>215</v>
      </c>
      <c r="N85" s="92"/>
      <c r="O85" s="55">
        <f t="shared" si="1"/>
        <v>-1</v>
      </c>
      <c r="Q85" s="27"/>
      <c r="R85" s="28"/>
      <c r="S85" s="28"/>
      <c r="T85" s="29"/>
    </row>
    <row r="86" spans="1:20" ht="47.25" customHeight="1" x14ac:dyDescent="0.15">
      <c r="A86" s="1"/>
      <c r="B86" s="1"/>
      <c r="C86" s="1"/>
      <c r="D86" s="1"/>
      <c r="E86" s="1"/>
      <c r="F86" s="61"/>
      <c r="G86" s="1248" t="s">
        <v>1263</v>
      </c>
      <c r="H86" s="87" t="s">
        <v>1264</v>
      </c>
      <c r="I86" s="72" t="s">
        <v>2686</v>
      </c>
      <c r="J86" s="73">
        <v>5</v>
      </c>
      <c r="K86" s="74"/>
      <c r="L86" s="75"/>
      <c r="M86" s="76" t="s">
        <v>215</v>
      </c>
      <c r="N86" s="90"/>
      <c r="O86" s="78">
        <f t="shared" si="1"/>
        <v>-5</v>
      </c>
      <c r="Q86" s="27"/>
      <c r="R86" s="28"/>
      <c r="S86" s="28"/>
      <c r="T86" s="29"/>
    </row>
    <row r="87" spans="1:20" ht="51" x14ac:dyDescent="0.15">
      <c r="A87" s="1"/>
      <c r="B87" s="1"/>
      <c r="C87" s="1"/>
      <c r="D87" s="1"/>
      <c r="E87" s="1"/>
      <c r="F87" s="61"/>
      <c r="G87" s="1249"/>
      <c r="H87" s="64" t="s">
        <v>1274</v>
      </c>
      <c r="I87" s="37" t="s">
        <v>2687</v>
      </c>
      <c r="J87" s="38">
        <v>3</v>
      </c>
      <c r="K87" s="41"/>
      <c r="L87" s="2"/>
      <c r="M87" s="4" t="s">
        <v>215</v>
      </c>
      <c r="N87" s="9"/>
      <c r="O87" s="21">
        <f t="shared" si="1"/>
        <v>-3</v>
      </c>
      <c r="Q87" s="27"/>
      <c r="R87" s="28"/>
      <c r="S87" s="28"/>
      <c r="T87" s="29"/>
    </row>
    <row r="88" spans="1:20" ht="34" x14ac:dyDescent="0.15">
      <c r="A88" s="1"/>
      <c r="B88" s="1"/>
      <c r="C88" s="1"/>
      <c r="D88" s="1"/>
      <c r="E88" s="1"/>
      <c r="F88" s="61"/>
      <c r="G88" s="1249"/>
      <c r="H88" s="64" t="s">
        <v>1287</v>
      </c>
      <c r="I88" s="37" t="s">
        <v>2688</v>
      </c>
      <c r="J88" s="38">
        <v>5</v>
      </c>
      <c r="K88" s="39"/>
      <c r="L88" s="3"/>
      <c r="M88" s="4" t="s">
        <v>215</v>
      </c>
      <c r="N88" s="9"/>
      <c r="O88" s="21">
        <f t="shared" si="1"/>
        <v>-5</v>
      </c>
      <c r="Q88" s="27"/>
      <c r="R88" s="28"/>
      <c r="S88" s="28"/>
      <c r="T88" s="29"/>
    </row>
    <row r="89" spans="1:20" ht="103" thickBot="1" x14ac:dyDescent="0.2">
      <c r="A89" s="1"/>
      <c r="B89" s="1"/>
      <c r="C89" s="1"/>
      <c r="D89" s="1"/>
      <c r="E89" s="1"/>
      <c r="F89" s="61"/>
      <c r="G89" s="1250"/>
      <c r="H89" s="91" t="s">
        <v>1292</v>
      </c>
      <c r="I89" s="80" t="s">
        <v>2689</v>
      </c>
      <c r="J89" s="99" t="s">
        <v>2690</v>
      </c>
      <c r="K89" s="100" t="s">
        <v>2691</v>
      </c>
      <c r="L89" s="101"/>
      <c r="M89" s="84" t="s">
        <v>215</v>
      </c>
      <c r="N89" s="85"/>
      <c r="O89" s="86">
        <f>IF(M89&lt;&gt;"Fully Implemented", -1000, 0)</f>
        <v>-1000</v>
      </c>
      <c r="Q89" s="27"/>
      <c r="R89" s="28"/>
      <c r="S89" s="28"/>
      <c r="T89" s="29"/>
    </row>
    <row r="90" spans="1:20" ht="78.75" customHeight="1" x14ac:dyDescent="0.15">
      <c r="A90" s="1"/>
      <c r="B90" s="1"/>
      <c r="C90" s="1"/>
      <c r="D90" s="1"/>
      <c r="E90" s="1"/>
      <c r="F90" s="61"/>
      <c r="G90" s="1249" t="s">
        <v>1321</v>
      </c>
      <c r="H90" s="62" t="s">
        <v>2692</v>
      </c>
      <c r="I90" s="34" t="s">
        <v>2693</v>
      </c>
      <c r="J90" s="35">
        <v>5</v>
      </c>
      <c r="K90" s="68"/>
      <c r="L90" s="69"/>
      <c r="M90" s="14" t="s">
        <v>215</v>
      </c>
      <c r="N90" s="70"/>
      <c r="O90" s="20">
        <f t="shared" ref="O90:O99" si="2">IF(M90&lt;&gt;"Fully Implemented", -1*J90, 0)</f>
        <v>-5</v>
      </c>
      <c r="Q90" s="27"/>
      <c r="R90" s="28"/>
      <c r="S90" s="28"/>
      <c r="T90" s="29"/>
    </row>
    <row r="91" spans="1:20" ht="68" x14ac:dyDescent="0.15">
      <c r="A91" s="1"/>
      <c r="B91" s="1"/>
      <c r="C91" s="1"/>
      <c r="D91" s="1"/>
      <c r="E91" s="1"/>
      <c r="F91" s="61"/>
      <c r="G91" s="1249"/>
      <c r="H91" s="64" t="s">
        <v>1350</v>
      </c>
      <c r="I91" s="37" t="s">
        <v>2694</v>
      </c>
      <c r="J91" s="38">
        <v>5</v>
      </c>
      <c r="K91" s="41"/>
      <c r="L91" s="2"/>
      <c r="M91" s="4" t="s">
        <v>215</v>
      </c>
      <c r="N91" s="9"/>
      <c r="O91" s="21">
        <f t="shared" si="2"/>
        <v>-5</v>
      </c>
      <c r="Q91" s="27"/>
      <c r="R91" s="28"/>
      <c r="S91" s="28"/>
      <c r="T91" s="29"/>
    </row>
    <row r="92" spans="1:20" ht="34" x14ac:dyDescent="0.15">
      <c r="A92" s="1"/>
      <c r="B92" s="1"/>
      <c r="C92" s="1"/>
      <c r="D92" s="1"/>
      <c r="E92" s="1"/>
      <c r="F92" s="61"/>
      <c r="G92" s="1249"/>
      <c r="H92" s="64" t="s">
        <v>1372</v>
      </c>
      <c r="I92" s="37" t="s">
        <v>2695</v>
      </c>
      <c r="J92" s="38">
        <v>1</v>
      </c>
      <c r="K92" s="39"/>
      <c r="L92" s="3"/>
      <c r="M92" s="4" t="s">
        <v>215</v>
      </c>
      <c r="N92" s="9"/>
      <c r="O92" s="21">
        <f t="shared" si="2"/>
        <v>-1</v>
      </c>
      <c r="Q92" s="27"/>
      <c r="R92" s="28"/>
      <c r="S92" s="28"/>
      <c r="T92" s="29"/>
    </row>
    <row r="93" spans="1:20" ht="34" x14ac:dyDescent="0.15">
      <c r="A93" s="1"/>
      <c r="B93" s="1"/>
      <c r="C93" s="1"/>
      <c r="D93" s="1"/>
      <c r="E93" s="1"/>
      <c r="F93" s="61"/>
      <c r="G93" s="1249"/>
      <c r="H93" s="64" t="s">
        <v>1385</v>
      </c>
      <c r="I93" s="37" t="s">
        <v>2696</v>
      </c>
      <c r="J93" s="38">
        <v>1</v>
      </c>
      <c r="K93" s="39"/>
      <c r="L93" s="3"/>
      <c r="M93" s="4" t="s">
        <v>215</v>
      </c>
      <c r="N93" s="9"/>
      <c r="O93" s="21">
        <f t="shared" si="2"/>
        <v>-1</v>
      </c>
      <c r="Q93" s="27"/>
      <c r="R93" s="28"/>
      <c r="S93" s="28"/>
      <c r="T93" s="29"/>
    </row>
    <row r="94" spans="1:20" ht="51" x14ac:dyDescent="0.15">
      <c r="A94" s="1"/>
      <c r="B94" s="1"/>
      <c r="C94" s="1"/>
      <c r="D94" s="1"/>
      <c r="E94" s="1"/>
      <c r="F94" s="61"/>
      <c r="G94" s="1249"/>
      <c r="H94" s="63" t="s">
        <v>2697</v>
      </c>
      <c r="I94" s="37" t="s">
        <v>2698</v>
      </c>
      <c r="J94" s="38">
        <v>5</v>
      </c>
      <c r="K94" s="41"/>
      <c r="L94" s="2"/>
      <c r="M94" s="4" t="s">
        <v>215</v>
      </c>
      <c r="N94" s="9"/>
      <c r="O94" s="21">
        <f t="shared" si="2"/>
        <v>-5</v>
      </c>
      <c r="Q94" s="27"/>
      <c r="R94" s="28"/>
      <c r="S94" s="28"/>
      <c r="T94" s="29"/>
    </row>
    <row r="95" spans="1:20" ht="51" x14ac:dyDescent="0.15">
      <c r="A95" s="1"/>
      <c r="B95" s="1"/>
      <c r="C95" s="1"/>
      <c r="D95" s="1"/>
      <c r="E95" s="1"/>
      <c r="F95" s="61"/>
      <c r="G95" s="1249"/>
      <c r="H95" s="64" t="s">
        <v>1400</v>
      </c>
      <c r="I95" s="37" t="s">
        <v>1403</v>
      </c>
      <c r="J95" s="38">
        <v>5</v>
      </c>
      <c r="K95" s="41"/>
      <c r="L95" s="2"/>
      <c r="M95" s="4" t="s">
        <v>215</v>
      </c>
      <c r="N95" s="9"/>
      <c r="O95" s="21">
        <f t="shared" si="2"/>
        <v>-5</v>
      </c>
      <c r="Q95" s="27"/>
      <c r="R95" s="28"/>
      <c r="S95" s="28"/>
      <c r="T95" s="29"/>
    </row>
    <row r="96" spans="1:20" ht="85" x14ac:dyDescent="0.15">
      <c r="A96" s="1"/>
      <c r="B96" s="1"/>
      <c r="C96" s="1"/>
      <c r="D96" s="1"/>
      <c r="E96" s="1"/>
      <c r="F96" s="61"/>
      <c r="G96" s="1249"/>
      <c r="H96" s="64" t="s">
        <v>1410</v>
      </c>
      <c r="I96" s="37" t="s">
        <v>2699</v>
      </c>
      <c r="J96" s="38">
        <v>1</v>
      </c>
      <c r="K96" s="41"/>
      <c r="L96" s="2"/>
      <c r="M96" s="4" t="s">
        <v>215</v>
      </c>
      <c r="N96" s="9"/>
      <c r="O96" s="21">
        <f t="shared" si="2"/>
        <v>-1</v>
      </c>
      <c r="Q96" s="27"/>
      <c r="R96" s="28"/>
      <c r="S96" s="28"/>
      <c r="T96" s="29"/>
    </row>
    <row r="97" spans="1:20" ht="68" x14ac:dyDescent="0.15">
      <c r="A97" s="1"/>
      <c r="B97" s="1"/>
      <c r="C97" s="1"/>
      <c r="D97" s="1"/>
      <c r="E97" s="1"/>
      <c r="F97" s="61"/>
      <c r="G97" s="1249"/>
      <c r="H97" s="64" t="s">
        <v>1415</v>
      </c>
      <c r="I97" s="37" t="s">
        <v>1418</v>
      </c>
      <c r="J97" s="38">
        <v>3</v>
      </c>
      <c r="K97" s="41"/>
      <c r="L97" s="2"/>
      <c r="M97" s="4" t="s">
        <v>215</v>
      </c>
      <c r="N97" s="9"/>
      <c r="O97" s="21">
        <f t="shared" si="2"/>
        <v>-3</v>
      </c>
      <c r="Q97" s="27"/>
      <c r="R97" s="28"/>
      <c r="S97" s="28"/>
      <c r="T97" s="29"/>
    </row>
    <row r="98" spans="1:20" ht="51" x14ac:dyDescent="0.15">
      <c r="A98" s="1"/>
      <c r="B98" s="1"/>
      <c r="C98" s="1"/>
      <c r="D98" s="1"/>
      <c r="E98" s="1"/>
      <c r="F98" s="61"/>
      <c r="G98" s="1249"/>
      <c r="H98" s="64" t="s">
        <v>1428</v>
      </c>
      <c r="I98" s="37" t="s">
        <v>1431</v>
      </c>
      <c r="J98" s="38">
        <v>1</v>
      </c>
      <c r="K98" s="41"/>
      <c r="L98" s="2"/>
      <c r="M98" s="4" t="s">
        <v>215</v>
      </c>
      <c r="N98" s="9"/>
      <c r="O98" s="21">
        <f t="shared" si="2"/>
        <v>-1</v>
      </c>
      <c r="Q98" s="27"/>
      <c r="R98" s="28"/>
      <c r="S98" s="28"/>
      <c r="T98" s="29"/>
    </row>
    <row r="99" spans="1:20" ht="34" x14ac:dyDescent="0.15">
      <c r="A99" s="1"/>
      <c r="B99" s="1"/>
      <c r="C99" s="1"/>
      <c r="D99" s="1"/>
      <c r="E99" s="1"/>
      <c r="F99" s="61"/>
      <c r="G99" s="1249"/>
      <c r="H99" s="65">
        <v>40250</v>
      </c>
      <c r="I99" s="37" t="s">
        <v>2700</v>
      </c>
      <c r="J99" s="38">
        <v>1</v>
      </c>
      <c r="K99" s="39"/>
      <c r="L99" s="3"/>
      <c r="M99" s="4" t="s">
        <v>215</v>
      </c>
      <c r="N99" s="9"/>
      <c r="O99" s="21">
        <f t="shared" si="2"/>
        <v>-1</v>
      </c>
      <c r="Q99" s="27"/>
      <c r="R99" s="28"/>
      <c r="S99" s="28"/>
      <c r="T99" s="29"/>
    </row>
    <row r="100" spans="1:20" ht="51" x14ac:dyDescent="0.15">
      <c r="A100" s="1"/>
      <c r="B100" s="1"/>
      <c r="C100" s="1"/>
      <c r="D100" s="1"/>
      <c r="E100" s="1"/>
      <c r="F100" s="61"/>
      <c r="G100" s="1249"/>
      <c r="H100" s="65">
        <v>40615</v>
      </c>
      <c r="I100" s="37" t="s">
        <v>2701</v>
      </c>
      <c r="J100" s="42" t="s">
        <v>2664</v>
      </c>
      <c r="K100" s="37" t="s">
        <v>1456</v>
      </c>
      <c r="L100" s="6"/>
      <c r="M100" s="4" t="s">
        <v>215</v>
      </c>
      <c r="N100" s="9"/>
      <c r="O100" s="21">
        <f>IF(M100="CUI is encrypted but not using FIPS-validated cryptography",-3,IF(M100="All CUI is encrypted using FIPS-validated cryptography",0,-5))</f>
        <v>-5</v>
      </c>
      <c r="Q100" s="27"/>
      <c r="R100" s="28"/>
      <c r="S100" s="28"/>
      <c r="T100" s="29"/>
    </row>
    <row r="101" spans="1:20" ht="51" x14ac:dyDescent="0.15">
      <c r="A101" s="1"/>
      <c r="B101" s="1"/>
      <c r="C101" s="1"/>
      <c r="D101" s="1"/>
      <c r="E101" s="1"/>
      <c r="F101" s="61"/>
      <c r="G101" s="1249"/>
      <c r="H101" s="65">
        <v>40981</v>
      </c>
      <c r="I101" s="37" t="s">
        <v>1460</v>
      </c>
      <c r="J101" s="38">
        <v>1</v>
      </c>
      <c r="K101" s="39"/>
      <c r="L101" s="3"/>
      <c r="M101" s="4" t="s">
        <v>215</v>
      </c>
      <c r="N101" s="9"/>
      <c r="O101" s="21">
        <f t="shared" ref="O101:O112" si="3">IF(M101&lt;&gt;"Fully Implemented", -1*J101, 0)</f>
        <v>-1</v>
      </c>
      <c r="Q101" s="27"/>
      <c r="R101" s="28"/>
      <c r="S101" s="28"/>
      <c r="T101" s="29"/>
    </row>
    <row r="102" spans="1:20" ht="17" x14ac:dyDescent="0.2">
      <c r="A102" s="1"/>
      <c r="B102" s="1"/>
      <c r="C102" s="1"/>
      <c r="D102" s="1"/>
      <c r="E102" s="1"/>
      <c r="F102" s="61"/>
      <c r="G102" s="1249"/>
      <c r="H102" s="65">
        <v>41346</v>
      </c>
      <c r="I102" s="37" t="s">
        <v>1473</v>
      </c>
      <c r="J102" s="38">
        <v>1</v>
      </c>
      <c r="K102" s="40"/>
      <c r="L102" s="7"/>
      <c r="M102" s="4" t="s">
        <v>215</v>
      </c>
      <c r="N102" s="8"/>
      <c r="O102" s="21">
        <f t="shared" si="3"/>
        <v>-1</v>
      </c>
      <c r="Q102" s="27"/>
      <c r="R102" s="28"/>
      <c r="S102" s="28"/>
      <c r="T102" s="29"/>
    </row>
    <row r="103" spans="1:20" ht="34" x14ac:dyDescent="0.15">
      <c r="A103" s="1"/>
      <c r="B103" s="1"/>
      <c r="C103" s="1"/>
      <c r="D103" s="1"/>
      <c r="E103" s="1"/>
      <c r="F103" s="61"/>
      <c r="G103" s="1249"/>
      <c r="H103" s="65">
        <v>41711</v>
      </c>
      <c r="I103" s="37" t="s">
        <v>2702</v>
      </c>
      <c r="J103" s="38">
        <v>1</v>
      </c>
      <c r="K103" s="39"/>
      <c r="L103" s="3"/>
      <c r="M103" s="4" t="s">
        <v>215</v>
      </c>
      <c r="N103" s="4"/>
      <c r="O103" s="21">
        <f t="shared" si="3"/>
        <v>-1</v>
      </c>
      <c r="Q103" s="27"/>
      <c r="R103" s="28"/>
      <c r="S103" s="28"/>
      <c r="T103" s="29"/>
    </row>
    <row r="104" spans="1:20" ht="34" x14ac:dyDescent="0.15">
      <c r="A104" s="1"/>
      <c r="B104" s="1"/>
      <c r="C104" s="1"/>
      <c r="D104" s="1"/>
      <c r="E104" s="1"/>
      <c r="F104" s="61"/>
      <c r="G104" s="1249"/>
      <c r="H104" s="65">
        <v>42076</v>
      </c>
      <c r="I104" s="37" t="s">
        <v>2703</v>
      </c>
      <c r="J104" s="38">
        <v>5</v>
      </c>
      <c r="K104" s="39"/>
      <c r="L104" s="3"/>
      <c r="M104" s="4" t="s">
        <v>215</v>
      </c>
      <c r="N104" s="4"/>
      <c r="O104" s="21">
        <f t="shared" si="3"/>
        <v>-5</v>
      </c>
      <c r="Q104" s="27"/>
      <c r="R104" s="28"/>
      <c r="S104" s="28"/>
      <c r="T104" s="29"/>
    </row>
    <row r="105" spans="1:20" ht="18" thickBot="1" x14ac:dyDescent="0.25">
      <c r="A105" s="1"/>
      <c r="B105" s="1"/>
      <c r="C105" s="1"/>
      <c r="D105" s="1"/>
      <c r="E105" s="1"/>
      <c r="F105" s="61"/>
      <c r="G105" s="1249"/>
      <c r="H105" s="95">
        <v>42442</v>
      </c>
      <c r="I105" s="50" t="s">
        <v>2704</v>
      </c>
      <c r="J105" s="51">
        <v>1</v>
      </c>
      <c r="K105" s="102"/>
      <c r="L105" s="103"/>
      <c r="M105" s="54" t="s">
        <v>215</v>
      </c>
      <c r="N105" s="104"/>
      <c r="O105" s="55">
        <f t="shared" si="3"/>
        <v>-1</v>
      </c>
      <c r="Q105" s="27"/>
      <c r="R105" s="28"/>
      <c r="S105" s="28"/>
      <c r="T105" s="29"/>
    </row>
    <row r="106" spans="1:20" ht="31.5" customHeight="1" x14ac:dyDescent="0.15">
      <c r="A106" s="1"/>
      <c r="B106" s="1"/>
      <c r="C106" s="1"/>
      <c r="D106" s="1"/>
      <c r="E106" s="1"/>
      <c r="F106" s="61"/>
      <c r="G106" s="1248" t="s">
        <v>1500</v>
      </c>
      <c r="H106" s="71" t="s">
        <v>2705</v>
      </c>
      <c r="I106" s="72" t="s">
        <v>1504</v>
      </c>
      <c r="J106" s="73">
        <v>5</v>
      </c>
      <c r="K106" s="74"/>
      <c r="L106" s="75"/>
      <c r="M106" s="76" t="s">
        <v>215</v>
      </c>
      <c r="N106" s="76"/>
      <c r="O106" s="78">
        <f t="shared" si="3"/>
        <v>-5</v>
      </c>
      <c r="Q106" s="27"/>
      <c r="R106" s="28"/>
      <c r="S106" s="28"/>
      <c r="T106" s="29"/>
    </row>
    <row r="107" spans="1:20" ht="34" x14ac:dyDescent="0.15">
      <c r="A107" s="1"/>
      <c r="B107" s="1"/>
      <c r="C107" s="1"/>
      <c r="D107" s="1"/>
      <c r="E107" s="1"/>
      <c r="F107" s="61"/>
      <c r="G107" s="1249"/>
      <c r="H107" s="63" t="s">
        <v>2706</v>
      </c>
      <c r="I107" s="37" t="s">
        <v>2707</v>
      </c>
      <c r="J107" s="38">
        <v>5</v>
      </c>
      <c r="K107" s="39"/>
      <c r="L107" s="3"/>
      <c r="M107" s="4" t="s">
        <v>215</v>
      </c>
      <c r="N107" s="4"/>
      <c r="O107" s="21">
        <f t="shared" si="3"/>
        <v>-5</v>
      </c>
      <c r="Q107" s="27"/>
      <c r="R107" s="28"/>
      <c r="S107" s="28"/>
      <c r="T107" s="29"/>
    </row>
    <row r="108" spans="1:20" ht="34" x14ac:dyDescent="0.15">
      <c r="A108" s="1"/>
      <c r="B108" s="1"/>
      <c r="C108" s="1"/>
      <c r="D108" s="1"/>
      <c r="E108" s="1"/>
      <c r="F108" s="61"/>
      <c r="G108" s="1249"/>
      <c r="H108" s="64" t="s">
        <v>1533</v>
      </c>
      <c r="I108" s="37" t="s">
        <v>2708</v>
      </c>
      <c r="J108" s="38">
        <v>5</v>
      </c>
      <c r="K108" s="39"/>
      <c r="L108" s="3"/>
      <c r="M108" s="4" t="s">
        <v>215</v>
      </c>
      <c r="N108" s="4"/>
      <c r="O108" s="21">
        <f t="shared" si="3"/>
        <v>-5</v>
      </c>
      <c r="Q108" s="27"/>
      <c r="R108" s="28"/>
      <c r="S108" s="28"/>
      <c r="T108" s="29"/>
    </row>
    <row r="109" spans="1:20" ht="34" x14ac:dyDescent="0.15">
      <c r="A109" s="1"/>
      <c r="B109" s="1"/>
      <c r="C109" s="1"/>
      <c r="D109" s="1"/>
      <c r="E109" s="1"/>
      <c r="F109" s="61"/>
      <c r="G109" s="1249"/>
      <c r="H109" s="63" t="s">
        <v>2709</v>
      </c>
      <c r="I109" s="37" t="s">
        <v>2710</v>
      </c>
      <c r="J109" s="38">
        <v>5</v>
      </c>
      <c r="K109" s="39"/>
      <c r="L109" s="3"/>
      <c r="M109" s="4" t="s">
        <v>215</v>
      </c>
      <c r="N109" s="4"/>
      <c r="O109" s="21">
        <f t="shared" si="3"/>
        <v>-5</v>
      </c>
      <c r="Q109" s="27"/>
      <c r="R109" s="28"/>
      <c r="S109" s="28"/>
      <c r="T109" s="29"/>
    </row>
    <row r="110" spans="1:20" ht="51" x14ac:dyDescent="0.15">
      <c r="A110" s="1"/>
      <c r="B110" s="1"/>
      <c r="C110" s="1"/>
      <c r="D110" s="1"/>
      <c r="E110" s="1"/>
      <c r="F110" s="61"/>
      <c r="G110" s="1249"/>
      <c r="H110" s="63" t="s">
        <v>2711</v>
      </c>
      <c r="I110" s="37" t="s">
        <v>2712</v>
      </c>
      <c r="J110" s="38">
        <v>3</v>
      </c>
      <c r="K110" s="41"/>
      <c r="L110" s="2"/>
      <c r="M110" s="4" t="s">
        <v>215</v>
      </c>
      <c r="N110" s="10"/>
      <c r="O110" s="21">
        <f t="shared" si="3"/>
        <v>-3</v>
      </c>
      <c r="Q110" s="27"/>
      <c r="R110" s="28"/>
      <c r="S110" s="28"/>
      <c r="T110" s="29"/>
    </row>
    <row r="111" spans="1:20" ht="51" x14ac:dyDescent="0.15">
      <c r="A111" s="1"/>
      <c r="B111" s="1"/>
      <c r="C111" s="1"/>
      <c r="D111" s="1"/>
      <c r="E111" s="1"/>
      <c r="F111" s="61"/>
      <c r="G111" s="1249"/>
      <c r="H111" s="64" t="s">
        <v>1564</v>
      </c>
      <c r="I111" s="37" t="s">
        <v>2713</v>
      </c>
      <c r="J111" s="38">
        <v>5</v>
      </c>
      <c r="K111" s="41"/>
      <c r="L111" s="2"/>
      <c r="M111" s="4" t="s">
        <v>215</v>
      </c>
      <c r="N111" s="10"/>
      <c r="O111" s="21">
        <f t="shared" si="3"/>
        <v>-5</v>
      </c>
      <c r="Q111" s="27"/>
      <c r="R111" s="28"/>
      <c r="S111" s="28"/>
      <c r="T111" s="29"/>
    </row>
    <row r="112" spans="1:20" ht="32.25" customHeight="1" thickBot="1" x14ac:dyDescent="0.2">
      <c r="A112" s="1"/>
      <c r="B112" s="1"/>
      <c r="C112" s="1"/>
      <c r="D112" s="1"/>
      <c r="E112" s="1"/>
      <c r="F112" s="61"/>
      <c r="G112" s="1250"/>
      <c r="H112" s="91" t="s">
        <v>1577</v>
      </c>
      <c r="I112" s="80" t="s">
        <v>2714</v>
      </c>
      <c r="J112" s="81">
        <v>3</v>
      </c>
      <c r="K112" s="82"/>
      <c r="L112" s="83"/>
      <c r="M112" s="84" t="s">
        <v>215</v>
      </c>
      <c r="N112" s="84"/>
      <c r="O112" s="86">
        <f t="shared" si="3"/>
        <v>-3</v>
      </c>
      <c r="Q112" s="30"/>
      <c r="R112" s="31"/>
      <c r="S112" s="31"/>
      <c r="T112" s="32"/>
    </row>
    <row r="113" spans="1:15" ht="47.25" customHeight="1" thickBot="1" x14ac:dyDescent="0.2">
      <c r="A113" s="1"/>
      <c r="B113" s="1"/>
      <c r="C113" s="1"/>
      <c r="D113" s="1"/>
      <c r="E113" s="1"/>
      <c r="F113" s="61"/>
      <c r="G113" s="1"/>
      <c r="H113" s="1243" t="s">
        <v>2715</v>
      </c>
      <c r="I113" s="1244"/>
      <c r="J113" s="1244"/>
      <c r="K113" s="1244"/>
      <c r="L113" s="1244"/>
      <c r="M113" s="1244"/>
      <c r="N113" s="1244"/>
      <c r="O113" s="1245"/>
    </row>
  </sheetData>
  <sheetProtection formatCells="0" formatColumns="0" formatRows="0" insertColumns="0" insertRows="0" insertHyperlinks="0" sort="0" autoFilter="0" pivotTables="0"/>
  <protectedRanges>
    <protectedRange algorithmName="SHA-512" hashValue="9CgZL3hgn6lOIVv1FAH7PuxDLBNaBRYpxOx+1RDQ3+hOdhvJseNTO+UP0xE/mfpV4gvVokTnHxTWXbGALyg7Wg==" saltValue="ThzSk+LWKK9kEJhrgNJyDg==" spinCount="100000" sqref="D3:F3" name="ScoreInfo"/>
  </protectedRanges>
  <mergeCells count="19">
    <mergeCell ref="G106:G112"/>
    <mergeCell ref="H1:O1"/>
    <mergeCell ref="Q1:T1"/>
    <mergeCell ref="A1:E1"/>
    <mergeCell ref="H113:O113"/>
    <mergeCell ref="H2:I2"/>
    <mergeCell ref="G3:G24"/>
    <mergeCell ref="G25:G27"/>
    <mergeCell ref="G28:G36"/>
    <mergeCell ref="G37:G45"/>
    <mergeCell ref="G46:G56"/>
    <mergeCell ref="G57:G59"/>
    <mergeCell ref="G60:G65"/>
    <mergeCell ref="G66:G74"/>
    <mergeCell ref="G75:G76"/>
    <mergeCell ref="G77:G82"/>
    <mergeCell ref="G83:G85"/>
    <mergeCell ref="G86:G89"/>
    <mergeCell ref="G90:G105"/>
  </mergeCells>
  <dataValidations count="1">
    <dataValidation type="date" operator="greaterThan" allowBlank="1" showInputMessage="1" showErrorMessage="1" sqref="N3:N112" xr:uid="{72A2D590-BC10-4ABB-9680-645ABCA2A4CF}">
      <formula1>32874</formula1>
    </dataValidation>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3">
        <x14:dataValidation type="list" allowBlank="1" showInputMessage="1" showErrorMessage="1" xr:uid="{AF6312F1-98DA-4876-AA84-D406523E5DC8}">
          <x14:formula1>
            <xm:f>References!$A$1:$A$5</xm:f>
          </x14:formula1>
          <xm:sqref>M101:M112 M49:M99 M3:M47</xm:sqref>
        </x14:dataValidation>
        <x14:dataValidation type="list" allowBlank="1" showInputMessage="1" showErrorMessage="1" xr:uid="{F6AAB421-FCC2-4828-B24B-3969F9866CB4}">
          <x14:formula1>
            <xm:f>References!$A$14:$A$18</xm:f>
          </x14:formula1>
          <xm:sqref>M100</xm:sqref>
        </x14:dataValidation>
        <x14:dataValidation type="list" allowBlank="1" showInputMessage="1" showErrorMessage="1" xr:uid="{6E520DCB-164D-4D70-B80C-6E5E5BEB42AF}">
          <x14:formula1>
            <xm:f>References!$A$7:$A$11</xm:f>
          </x14:formula1>
          <xm:sqref>M48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C7CC8-C01F-4401-BF74-EB61B92E2901}">
  <sheetPr>
    <tabColor theme="2" tint="-9.9978637043366805E-2"/>
  </sheetPr>
  <dimension ref="A1:V115"/>
  <sheetViews>
    <sheetView workbookViewId="0">
      <selection activeCell="C15" sqref="C15:G16"/>
    </sheetView>
  </sheetViews>
  <sheetFormatPr baseColWidth="10" defaultColWidth="9" defaultRowHeight="16" x14ac:dyDescent="0.15"/>
  <cols>
    <col min="1" max="1" width="64.3984375" style="44" customWidth="1"/>
    <col min="2" max="6" width="9" style="44"/>
    <col min="7" max="7" width="25.19921875" style="44" customWidth="1"/>
    <col min="8" max="8" width="9" style="44"/>
    <col min="9" max="9" width="14.796875" style="44" customWidth="1"/>
    <col min="10" max="10" width="11.59765625" style="44" customWidth="1"/>
    <col min="11" max="11" width="12.3984375" style="44" customWidth="1"/>
    <col min="12" max="12" width="13.19921875" style="44" customWidth="1"/>
    <col min="13" max="13" width="11.796875" style="44" customWidth="1"/>
    <col min="14" max="14" width="10.796875" style="44" customWidth="1"/>
    <col min="15" max="15" width="36.3984375" style="44" customWidth="1"/>
    <col min="16" max="16" width="16.19921875" style="44" customWidth="1"/>
    <col min="17" max="19" width="9" style="44"/>
    <col min="20" max="20" width="16.796875" style="44" customWidth="1"/>
    <col min="21" max="21" width="9" style="44"/>
    <col min="22" max="22" width="42.19921875" style="44" customWidth="1"/>
    <col min="23" max="16384" width="9" style="44"/>
  </cols>
  <sheetData>
    <row r="1" spans="1:22" ht="17" thickBot="1" x14ac:dyDescent="0.2">
      <c r="A1" s="47" t="s">
        <v>2716</v>
      </c>
      <c r="C1" s="1268" t="s">
        <v>0</v>
      </c>
      <c r="D1" s="1269"/>
      <c r="E1" s="1269"/>
      <c r="F1" s="1269"/>
      <c r="G1" s="1270"/>
    </row>
    <row r="2" spans="1:22" ht="49" thickBot="1" x14ac:dyDescent="0.25">
      <c r="A2" s="46" t="s">
        <v>2717</v>
      </c>
      <c r="C2" s="1271"/>
      <c r="D2" s="1272"/>
      <c r="E2" s="1272"/>
      <c r="F2" s="1272"/>
      <c r="G2" s="1273"/>
      <c r="I2" s="179" t="s">
        <v>2718</v>
      </c>
      <c r="J2" s="179" t="s">
        <v>2719</v>
      </c>
      <c r="K2" s="179" t="s">
        <v>2720</v>
      </c>
      <c r="L2" s="179" t="s">
        <v>2721</v>
      </c>
      <c r="M2" s="179" t="s">
        <v>2645</v>
      </c>
      <c r="N2" s="179" t="s">
        <v>2722</v>
      </c>
      <c r="O2" s="179" t="s">
        <v>2723</v>
      </c>
      <c r="P2" s="180" t="s">
        <v>2724</v>
      </c>
      <c r="Q2" s="152"/>
      <c r="R2" s="152"/>
      <c r="S2" s="152"/>
      <c r="T2" s="158" t="s">
        <v>2725</v>
      </c>
      <c r="U2" s="1251" t="s">
        <v>2726</v>
      </c>
      <c r="V2" s="1252"/>
    </row>
    <row r="3" spans="1:22" x14ac:dyDescent="0.15">
      <c r="A3" s="46" t="s">
        <v>2727</v>
      </c>
      <c r="C3" s="1271"/>
      <c r="D3" s="1272"/>
      <c r="E3" s="1272"/>
      <c r="F3" s="1272"/>
      <c r="G3" s="1273"/>
      <c r="I3" s="184">
        <v>1.1399999999999999</v>
      </c>
      <c r="J3" s="159" t="s">
        <v>204</v>
      </c>
      <c r="K3" s="159" t="s">
        <v>205</v>
      </c>
      <c r="L3" s="159" t="s">
        <v>2728</v>
      </c>
      <c r="M3" s="160">
        <v>5</v>
      </c>
      <c r="N3" s="161" t="s">
        <v>2729</v>
      </c>
      <c r="O3" s="161" t="s">
        <v>203</v>
      </c>
      <c r="P3" s="162" t="s">
        <v>206</v>
      </c>
      <c r="Q3" s="152"/>
      <c r="R3" s="152"/>
      <c r="S3" s="152"/>
      <c r="T3" s="163" t="s">
        <v>204</v>
      </c>
      <c r="U3" s="164" t="s">
        <v>2729</v>
      </c>
      <c r="V3" s="165" t="s">
        <v>2730</v>
      </c>
    </row>
    <row r="4" spans="1:22" x14ac:dyDescent="0.15">
      <c r="A4" s="48" t="s">
        <v>2731</v>
      </c>
      <c r="C4" s="1271"/>
      <c r="D4" s="1272"/>
      <c r="E4" s="1272"/>
      <c r="F4" s="1272"/>
      <c r="G4" s="1273"/>
      <c r="I4" s="185">
        <v>1.1499999999999999</v>
      </c>
      <c r="J4" s="166" t="s">
        <v>232</v>
      </c>
      <c r="K4" s="166" t="s">
        <v>233</v>
      </c>
      <c r="L4" s="166" t="s">
        <v>2728</v>
      </c>
      <c r="M4" s="167">
        <v>5</v>
      </c>
      <c r="N4" s="168" t="s">
        <v>2729</v>
      </c>
      <c r="O4" s="168" t="s">
        <v>203</v>
      </c>
      <c r="P4" s="169" t="s">
        <v>234</v>
      </c>
      <c r="Q4" s="152"/>
      <c r="R4" s="152"/>
      <c r="S4" s="152"/>
      <c r="T4" s="170" t="s">
        <v>515</v>
      </c>
      <c r="U4" s="168" t="s">
        <v>2732</v>
      </c>
      <c r="V4" s="169" t="s">
        <v>514</v>
      </c>
    </row>
    <row r="5" spans="1:22" ht="17" thickBot="1" x14ac:dyDescent="0.2">
      <c r="A5" s="45" t="s">
        <v>215</v>
      </c>
      <c r="C5" s="1271"/>
      <c r="D5" s="1272"/>
      <c r="E5" s="1272"/>
      <c r="F5" s="1272"/>
      <c r="G5" s="1273"/>
      <c r="I5" s="186">
        <v>5.13</v>
      </c>
      <c r="J5" s="166" t="s">
        <v>243</v>
      </c>
      <c r="K5" s="166" t="s">
        <v>244</v>
      </c>
      <c r="L5" s="166" t="s">
        <v>2733</v>
      </c>
      <c r="M5" s="167">
        <v>1</v>
      </c>
      <c r="N5" s="168" t="s">
        <v>2729</v>
      </c>
      <c r="O5" s="168" t="s">
        <v>203</v>
      </c>
      <c r="P5" s="169" t="s">
        <v>245</v>
      </c>
      <c r="Q5" s="152"/>
      <c r="R5" s="152"/>
      <c r="S5" s="152"/>
      <c r="T5" s="170" t="s">
        <v>555</v>
      </c>
      <c r="U5" s="168" t="s">
        <v>2734</v>
      </c>
      <c r="V5" s="169" t="s">
        <v>2735</v>
      </c>
    </row>
    <row r="6" spans="1:22" ht="17" thickBot="1" x14ac:dyDescent="0.2">
      <c r="C6" s="1271"/>
      <c r="D6" s="1272"/>
      <c r="E6" s="1272"/>
      <c r="F6" s="1272"/>
      <c r="G6" s="1273"/>
      <c r="I6" s="187">
        <v>3.16</v>
      </c>
      <c r="J6" s="166" t="s">
        <v>262</v>
      </c>
      <c r="K6" s="166" t="s">
        <v>263</v>
      </c>
      <c r="L6" s="166" t="s">
        <v>2733</v>
      </c>
      <c r="M6" s="167">
        <v>1</v>
      </c>
      <c r="N6" s="168" t="s">
        <v>2729</v>
      </c>
      <c r="O6" s="168" t="s">
        <v>203</v>
      </c>
      <c r="P6" s="169" t="s">
        <v>264</v>
      </c>
      <c r="Q6" s="152"/>
      <c r="R6" s="152"/>
      <c r="S6" s="152"/>
      <c r="T6" s="170" t="s">
        <v>678</v>
      </c>
      <c r="U6" s="168" t="s">
        <v>2736</v>
      </c>
      <c r="V6" s="169" t="s">
        <v>677</v>
      </c>
    </row>
    <row r="7" spans="1:22" x14ac:dyDescent="0.15">
      <c r="A7" s="47" t="s">
        <v>2716</v>
      </c>
      <c r="C7" s="1271"/>
      <c r="D7" s="1272"/>
      <c r="E7" s="1272"/>
      <c r="F7" s="1272"/>
      <c r="G7" s="1273"/>
      <c r="I7" s="187">
        <v>3.17</v>
      </c>
      <c r="J7" s="166" t="s">
        <v>275</v>
      </c>
      <c r="K7" s="166" t="s">
        <v>276</v>
      </c>
      <c r="L7" s="166" t="s">
        <v>2733</v>
      </c>
      <c r="M7" s="167">
        <v>3</v>
      </c>
      <c r="N7" s="168" t="s">
        <v>2729</v>
      </c>
      <c r="O7" s="168" t="s">
        <v>203</v>
      </c>
      <c r="P7" s="169" t="s">
        <v>277</v>
      </c>
      <c r="Q7" s="152"/>
      <c r="R7" s="152"/>
      <c r="S7" s="152"/>
      <c r="T7" s="170" t="s">
        <v>845</v>
      </c>
      <c r="U7" s="168" t="s">
        <v>2737</v>
      </c>
      <c r="V7" s="169" t="s">
        <v>844</v>
      </c>
    </row>
    <row r="8" spans="1:22" x14ac:dyDescent="0.15">
      <c r="A8" s="46" t="s">
        <v>2738</v>
      </c>
      <c r="C8" s="1271"/>
      <c r="D8" s="1272"/>
      <c r="E8" s="1272"/>
      <c r="F8" s="1272"/>
      <c r="G8" s="1273"/>
      <c r="I8" s="188">
        <v>2.09</v>
      </c>
      <c r="J8" s="166" t="s">
        <v>291</v>
      </c>
      <c r="K8" s="166" t="s">
        <v>292</v>
      </c>
      <c r="L8" s="166" t="s">
        <v>2733</v>
      </c>
      <c r="M8" s="167">
        <v>1</v>
      </c>
      <c r="N8" s="168" t="s">
        <v>2729</v>
      </c>
      <c r="O8" s="168" t="s">
        <v>203</v>
      </c>
      <c r="P8" s="169" t="s">
        <v>293</v>
      </c>
      <c r="Q8" s="152"/>
      <c r="R8" s="152"/>
      <c r="S8" s="152"/>
      <c r="T8" s="170" t="s">
        <v>960</v>
      </c>
      <c r="U8" s="168" t="s">
        <v>2739</v>
      </c>
      <c r="V8" s="169" t="s">
        <v>959</v>
      </c>
    </row>
    <row r="9" spans="1:22" x14ac:dyDescent="0.15">
      <c r="A9" s="46" t="s">
        <v>2727</v>
      </c>
      <c r="C9" s="1271"/>
      <c r="D9" s="1272"/>
      <c r="E9" s="1272"/>
      <c r="F9" s="1272"/>
      <c r="G9" s="1273"/>
      <c r="I9" s="186">
        <v>5.03</v>
      </c>
      <c r="J9" s="166" t="s">
        <v>301</v>
      </c>
      <c r="K9" s="166" t="s">
        <v>302</v>
      </c>
      <c r="L9" s="166" t="s">
        <v>2733</v>
      </c>
      <c r="M9" s="167">
        <v>1</v>
      </c>
      <c r="N9" s="168" t="s">
        <v>2729</v>
      </c>
      <c r="O9" s="168" t="s">
        <v>203</v>
      </c>
      <c r="P9" s="169" t="s">
        <v>303</v>
      </c>
      <c r="Q9" s="152"/>
      <c r="R9" s="152"/>
      <c r="S9" s="152"/>
      <c r="T9" s="170" t="s">
        <v>1013</v>
      </c>
      <c r="U9" s="168" t="s">
        <v>2740</v>
      </c>
      <c r="V9" s="169" t="s">
        <v>1012</v>
      </c>
    </row>
    <row r="10" spans="1:22" x14ac:dyDescent="0.15">
      <c r="A10" s="48" t="s">
        <v>2731</v>
      </c>
      <c r="C10" s="1271"/>
      <c r="D10" s="1272"/>
      <c r="E10" s="1272"/>
      <c r="F10" s="1272"/>
      <c r="G10" s="1273"/>
      <c r="I10" s="188">
        <v>2.0499999999999998</v>
      </c>
      <c r="J10" s="166" t="s">
        <v>317</v>
      </c>
      <c r="K10" s="166" t="s">
        <v>318</v>
      </c>
      <c r="L10" s="166" t="s">
        <v>2733</v>
      </c>
      <c r="M10" s="167">
        <v>1</v>
      </c>
      <c r="N10" s="168" t="s">
        <v>2729</v>
      </c>
      <c r="O10" s="168" t="s">
        <v>203</v>
      </c>
      <c r="P10" s="169" t="s">
        <v>319</v>
      </c>
      <c r="Q10" s="152"/>
      <c r="R10" s="152"/>
      <c r="S10" s="152"/>
      <c r="T10" s="170" t="s">
        <v>1060</v>
      </c>
      <c r="U10" s="168" t="s">
        <v>2741</v>
      </c>
      <c r="V10" s="169" t="s">
        <v>1059</v>
      </c>
    </row>
    <row r="11" spans="1:22" ht="17" thickBot="1" x14ac:dyDescent="0.2">
      <c r="A11" s="45" t="s">
        <v>215</v>
      </c>
      <c r="C11" s="1271"/>
      <c r="D11" s="1272"/>
      <c r="E11" s="1272"/>
      <c r="F11" s="1272"/>
      <c r="G11" s="1273"/>
      <c r="I11" s="186">
        <v>5.0999999999999996</v>
      </c>
      <c r="J11" s="166" t="s">
        <v>327</v>
      </c>
      <c r="K11" s="166" t="s">
        <v>328</v>
      </c>
      <c r="L11" s="166" t="s">
        <v>2733</v>
      </c>
      <c r="M11" s="167">
        <v>1</v>
      </c>
      <c r="N11" s="168" t="s">
        <v>2729</v>
      </c>
      <c r="O11" s="168" t="s">
        <v>203</v>
      </c>
      <c r="P11" s="169" t="s">
        <v>329</v>
      </c>
      <c r="Q11" s="152"/>
      <c r="R11" s="152"/>
      <c r="S11" s="152"/>
      <c r="T11" s="170" t="s">
        <v>1134</v>
      </c>
      <c r="U11" s="168" t="s">
        <v>2742</v>
      </c>
      <c r="V11" s="169" t="s">
        <v>1133</v>
      </c>
    </row>
    <row r="12" spans="1:22" x14ac:dyDescent="0.2">
      <c r="C12" s="1271"/>
      <c r="D12" s="1272"/>
      <c r="E12" s="1272"/>
      <c r="F12" s="1272"/>
      <c r="G12" s="1273"/>
      <c r="I12" s="187">
        <v>3.15</v>
      </c>
      <c r="J12" s="181" t="s">
        <v>337</v>
      </c>
      <c r="K12" s="166" t="s">
        <v>338</v>
      </c>
      <c r="L12" s="166" t="s">
        <v>2733</v>
      </c>
      <c r="M12" s="167">
        <v>1</v>
      </c>
      <c r="N12" s="168" t="s">
        <v>2729</v>
      </c>
      <c r="O12" s="168" t="s">
        <v>203</v>
      </c>
      <c r="P12" s="169" t="s">
        <v>339</v>
      </c>
      <c r="Q12" s="152"/>
      <c r="R12" s="152"/>
      <c r="S12" s="152"/>
      <c r="T12" s="170" t="s">
        <v>1153</v>
      </c>
      <c r="U12" s="168" t="s">
        <v>2743</v>
      </c>
      <c r="V12" s="169" t="s">
        <v>1152</v>
      </c>
    </row>
    <row r="13" spans="1:22" ht="17" thickBot="1" x14ac:dyDescent="0.25">
      <c r="C13" s="1271"/>
      <c r="D13" s="1272"/>
      <c r="E13" s="1272"/>
      <c r="F13" s="1272"/>
      <c r="G13" s="1273"/>
      <c r="I13" s="186">
        <v>5.2</v>
      </c>
      <c r="J13" s="181" t="s">
        <v>350</v>
      </c>
      <c r="K13" s="166" t="s">
        <v>351</v>
      </c>
      <c r="L13" s="166" t="s">
        <v>2733</v>
      </c>
      <c r="M13" s="167">
        <v>1</v>
      </c>
      <c r="N13" s="168" t="s">
        <v>2729</v>
      </c>
      <c r="O13" s="168" t="s">
        <v>203</v>
      </c>
      <c r="P13" s="169" t="s">
        <v>352</v>
      </c>
      <c r="Q13" s="152"/>
      <c r="R13" s="152"/>
      <c r="S13" s="152"/>
      <c r="T13" s="170" t="s">
        <v>1224</v>
      </c>
      <c r="U13" s="168" t="s">
        <v>2744</v>
      </c>
      <c r="V13" s="169" t="s">
        <v>1223</v>
      </c>
    </row>
    <row r="14" spans="1:22" ht="17" thickBot="1" x14ac:dyDescent="0.2">
      <c r="A14" s="47" t="s">
        <v>2745</v>
      </c>
      <c r="C14" s="1274"/>
      <c r="D14" s="1275"/>
      <c r="E14" s="1275"/>
      <c r="F14" s="1275"/>
      <c r="G14" s="1276"/>
      <c r="I14" s="187">
        <v>3.05</v>
      </c>
      <c r="J14" s="182" t="s">
        <v>360</v>
      </c>
      <c r="K14" s="166" t="s">
        <v>361</v>
      </c>
      <c r="L14" s="166" t="s">
        <v>2733</v>
      </c>
      <c r="M14" s="167">
        <v>5</v>
      </c>
      <c r="N14" s="168" t="s">
        <v>2729</v>
      </c>
      <c r="O14" s="168" t="s">
        <v>203</v>
      </c>
      <c r="P14" s="169" t="s">
        <v>362</v>
      </c>
      <c r="Q14" s="152"/>
      <c r="R14" s="152"/>
      <c r="S14" s="152"/>
      <c r="T14" s="170" t="s">
        <v>1264</v>
      </c>
      <c r="U14" s="168" t="s">
        <v>2746</v>
      </c>
      <c r="V14" s="169" t="s">
        <v>1263</v>
      </c>
    </row>
    <row r="15" spans="1:22" ht="15.75" customHeight="1" x14ac:dyDescent="0.15">
      <c r="A15" s="46" t="s">
        <v>2747</v>
      </c>
      <c r="C15" s="1262" t="s">
        <v>2785</v>
      </c>
      <c r="D15" s="1263"/>
      <c r="E15" s="1263"/>
      <c r="F15" s="1263"/>
      <c r="G15" s="1264"/>
      <c r="I15" s="187">
        <v>3.06</v>
      </c>
      <c r="J15" s="182" t="s">
        <v>377</v>
      </c>
      <c r="K15" s="166" t="s">
        <v>378</v>
      </c>
      <c r="L15" s="166" t="s">
        <v>2733</v>
      </c>
      <c r="M15" s="167">
        <v>5</v>
      </c>
      <c r="N15" s="168" t="s">
        <v>2729</v>
      </c>
      <c r="O15" s="168" t="s">
        <v>203</v>
      </c>
      <c r="P15" s="169" t="s">
        <v>379</v>
      </c>
      <c r="Q15" s="152"/>
      <c r="R15" s="152"/>
      <c r="S15" s="152"/>
      <c r="T15" s="170" t="s">
        <v>1322</v>
      </c>
      <c r="U15" s="168" t="s">
        <v>2748</v>
      </c>
      <c r="V15" s="169" t="s">
        <v>2749</v>
      </c>
    </row>
    <row r="16" spans="1:22" ht="17" thickBot="1" x14ac:dyDescent="0.25">
      <c r="A16" s="46" t="s">
        <v>2750</v>
      </c>
      <c r="C16" s="1265"/>
      <c r="D16" s="1266"/>
      <c r="E16" s="1266"/>
      <c r="F16" s="1266"/>
      <c r="G16" s="1267"/>
      <c r="I16" s="186">
        <v>5.27</v>
      </c>
      <c r="J16" s="181" t="s">
        <v>387</v>
      </c>
      <c r="K16" s="166" t="s">
        <v>388</v>
      </c>
      <c r="L16" s="166" t="s">
        <v>2733</v>
      </c>
      <c r="M16" s="167">
        <v>1</v>
      </c>
      <c r="N16" s="168" t="s">
        <v>2729</v>
      </c>
      <c r="O16" s="168" t="s">
        <v>203</v>
      </c>
      <c r="P16" s="169" t="s">
        <v>389</v>
      </c>
      <c r="Q16" s="152"/>
      <c r="R16" s="152"/>
      <c r="S16" s="152"/>
      <c r="T16" s="171" t="s">
        <v>1501</v>
      </c>
      <c r="U16" s="172" t="s">
        <v>2751</v>
      </c>
      <c r="V16" s="173" t="s">
        <v>1500</v>
      </c>
    </row>
    <row r="17" spans="1:22" x14ac:dyDescent="0.2">
      <c r="A17" s="48" t="s">
        <v>2731</v>
      </c>
      <c r="C17" s="1277" t="s">
        <v>2784</v>
      </c>
      <c r="D17" s="1278"/>
      <c r="E17" s="1278"/>
      <c r="F17" s="1278"/>
      <c r="G17" s="1279"/>
      <c r="I17" s="186">
        <v>5.28</v>
      </c>
      <c r="J17" s="181" t="s">
        <v>397</v>
      </c>
      <c r="K17" s="166" t="s">
        <v>398</v>
      </c>
      <c r="L17" s="166" t="s">
        <v>2733</v>
      </c>
      <c r="M17" s="167">
        <v>1</v>
      </c>
      <c r="N17" s="168" t="s">
        <v>2729</v>
      </c>
      <c r="O17" s="168" t="s">
        <v>203</v>
      </c>
      <c r="P17" s="169" t="s">
        <v>399</v>
      </c>
      <c r="Q17" s="152"/>
      <c r="R17" s="152"/>
      <c r="S17" s="152"/>
      <c r="T17" s="152"/>
      <c r="U17" s="152"/>
      <c r="V17" s="152"/>
    </row>
    <row r="18" spans="1:22" ht="17" thickBot="1" x14ac:dyDescent="0.2">
      <c r="A18" s="45" t="s">
        <v>215</v>
      </c>
      <c r="C18" s="1280"/>
      <c r="D18" s="1281"/>
      <c r="E18" s="1281"/>
      <c r="F18" s="1281"/>
      <c r="G18" s="1282"/>
      <c r="I18" s="187">
        <v>3.04</v>
      </c>
      <c r="J18" s="182" t="s">
        <v>413</v>
      </c>
      <c r="K18" s="166" t="s">
        <v>414</v>
      </c>
      <c r="L18" s="166" t="s">
        <v>2733</v>
      </c>
      <c r="M18" s="167">
        <v>5</v>
      </c>
      <c r="N18" s="168" t="s">
        <v>2729</v>
      </c>
      <c r="O18" s="168" t="s">
        <v>203</v>
      </c>
      <c r="P18" s="169" t="s">
        <v>415</v>
      </c>
      <c r="Q18" s="152"/>
      <c r="R18" s="152"/>
      <c r="S18" s="152"/>
      <c r="T18" s="152"/>
      <c r="U18" s="152"/>
      <c r="V18" s="152"/>
    </row>
    <row r="19" spans="1:22" x14ac:dyDescent="0.2">
      <c r="C19" s="1280"/>
      <c r="D19" s="1281"/>
      <c r="E19" s="1281"/>
      <c r="F19" s="1281"/>
      <c r="G19" s="1282"/>
      <c r="I19" s="187">
        <v>3.03</v>
      </c>
      <c r="J19" s="182" t="s">
        <v>424</v>
      </c>
      <c r="K19" s="166" t="s">
        <v>425</v>
      </c>
      <c r="L19" s="166" t="s">
        <v>2733</v>
      </c>
      <c r="M19" s="167">
        <v>5</v>
      </c>
      <c r="N19" s="168" t="s">
        <v>2729</v>
      </c>
      <c r="O19" s="168" t="s">
        <v>203</v>
      </c>
      <c r="P19" s="169" t="s">
        <v>426</v>
      </c>
      <c r="Q19" s="152"/>
      <c r="R19" s="152"/>
      <c r="S19" s="152"/>
      <c r="T19" s="105" t="s">
        <v>2752</v>
      </c>
      <c r="U19" s="152"/>
      <c r="V19" s="152"/>
    </row>
    <row r="20" spans="1:22" ht="17" thickBot="1" x14ac:dyDescent="0.25">
      <c r="C20" s="1280"/>
      <c r="D20" s="1281"/>
      <c r="E20" s="1281"/>
      <c r="F20" s="1281"/>
      <c r="G20" s="1282"/>
      <c r="I20" s="187">
        <v>3.14</v>
      </c>
      <c r="J20" s="182" t="s">
        <v>434</v>
      </c>
      <c r="K20" s="166" t="s">
        <v>435</v>
      </c>
      <c r="L20" s="166" t="s">
        <v>2733</v>
      </c>
      <c r="M20" s="167">
        <v>5</v>
      </c>
      <c r="N20" s="168" t="s">
        <v>2729</v>
      </c>
      <c r="O20" s="168" t="s">
        <v>203</v>
      </c>
      <c r="P20" s="169" t="s">
        <v>436</v>
      </c>
      <c r="Q20" s="152"/>
      <c r="R20" s="152"/>
      <c r="S20" s="152"/>
      <c r="T20" s="105" t="s">
        <v>204</v>
      </c>
      <c r="U20" s="152"/>
      <c r="V20" s="152"/>
    </row>
    <row r="21" spans="1:22" ht="15.75" customHeight="1" thickBot="1" x14ac:dyDescent="0.25">
      <c r="A21" s="47" t="s">
        <v>2716</v>
      </c>
      <c r="C21" s="1283"/>
      <c r="D21" s="1284"/>
      <c r="E21" s="1284"/>
      <c r="F21" s="1284"/>
      <c r="G21" s="1285"/>
      <c r="I21" s="189">
        <v>4.22</v>
      </c>
      <c r="J21" s="181" t="s">
        <v>448</v>
      </c>
      <c r="K21" s="166" t="s">
        <v>449</v>
      </c>
      <c r="L21" s="166" t="s">
        <v>2733</v>
      </c>
      <c r="M21" s="167">
        <v>3</v>
      </c>
      <c r="N21" s="168" t="s">
        <v>2729</v>
      </c>
      <c r="O21" s="168" t="s">
        <v>203</v>
      </c>
      <c r="P21" s="169" t="s">
        <v>450</v>
      </c>
      <c r="Q21" s="152"/>
      <c r="R21" s="152"/>
      <c r="S21" s="152"/>
      <c r="T21" s="105" t="s">
        <v>232</v>
      </c>
      <c r="U21" s="152"/>
      <c r="V21" s="152"/>
    </row>
    <row r="22" spans="1:22" x14ac:dyDescent="0.2">
      <c r="A22" s="46" t="s">
        <v>2717</v>
      </c>
      <c r="C22" s="1253" t="s">
        <v>2753</v>
      </c>
      <c r="D22" s="1254"/>
      <c r="E22" s="1254"/>
      <c r="F22" s="1254"/>
      <c r="G22" s="1255"/>
      <c r="I22" s="185">
        <v>1.1599999999999999</v>
      </c>
      <c r="J22" s="183" t="s">
        <v>459</v>
      </c>
      <c r="K22" s="166" t="s">
        <v>460</v>
      </c>
      <c r="L22" s="166" t="s">
        <v>2733</v>
      </c>
      <c r="M22" s="174">
        <v>1</v>
      </c>
      <c r="N22" s="168" t="s">
        <v>2729</v>
      </c>
      <c r="O22" s="168" t="s">
        <v>203</v>
      </c>
      <c r="P22" s="169" t="s">
        <v>461</v>
      </c>
      <c r="Q22" s="152"/>
      <c r="R22" s="152"/>
      <c r="S22" s="152"/>
      <c r="T22" s="105" t="s">
        <v>515</v>
      </c>
      <c r="U22" s="152"/>
      <c r="V22" s="152"/>
    </row>
    <row r="23" spans="1:22" x14ac:dyDescent="0.2">
      <c r="A23" s="46" t="s">
        <v>2727</v>
      </c>
      <c r="C23" s="1256"/>
      <c r="D23" s="1257"/>
      <c r="E23" s="1257"/>
      <c r="F23" s="1257"/>
      <c r="G23" s="1258"/>
      <c r="I23" s="189">
        <v>4.17</v>
      </c>
      <c r="J23" s="181" t="s">
        <v>481</v>
      </c>
      <c r="K23" s="166" t="s">
        <v>482</v>
      </c>
      <c r="L23" s="166" t="s">
        <v>2733</v>
      </c>
      <c r="M23" s="167">
        <v>1</v>
      </c>
      <c r="N23" s="168" t="s">
        <v>2729</v>
      </c>
      <c r="O23" s="168" t="s">
        <v>203</v>
      </c>
      <c r="P23" s="169" t="s">
        <v>483</v>
      </c>
      <c r="Q23" s="152"/>
      <c r="R23" s="152"/>
      <c r="S23" s="152"/>
      <c r="T23" s="105" t="s">
        <v>531</v>
      </c>
      <c r="U23" s="152"/>
      <c r="V23" s="152"/>
    </row>
    <row r="24" spans="1:22" x14ac:dyDescent="0.2">
      <c r="A24" s="46" t="s">
        <v>2731</v>
      </c>
      <c r="C24" s="1256"/>
      <c r="D24" s="1257"/>
      <c r="E24" s="1257"/>
      <c r="F24" s="1257"/>
      <c r="G24" s="1258"/>
      <c r="I24" s="185">
        <v>1.17</v>
      </c>
      <c r="J24" s="183" t="s">
        <v>494</v>
      </c>
      <c r="K24" s="166" t="s">
        <v>495</v>
      </c>
      <c r="L24" s="166" t="s">
        <v>2733</v>
      </c>
      <c r="M24" s="174">
        <v>1</v>
      </c>
      <c r="N24" s="168" t="s">
        <v>2729</v>
      </c>
      <c r="O24" s="168" t="s">
        <v>203</v>
      </c>
      <c r="P24" s="169" t="s">
        <v>496</v>
      </c>
      <c r="Q24" s="152"/>
      <c r="R24" s="152"/>
      <c r="S24" s="152"/>
      <c r="T24" s="105" t="s">
        <v>555</v>
      </c>
      <c r="U24" s="152"/>
      <c r="V24" s="152"/>
    </row>
    <row r="25" spans="1:22" x14ac:dyDescent="0.2">
      <c r="A25" s="46" t="s">
        <v>2754</v>
      </c>
      <c r="C25" s="1256"/>
      <c r="D25" s="1257"/>
      <c r="E25" s="1257"/>
      <c r="F25" s="1257"/>
      <c r="G25" s="1258"/>
      <c r="I25" s="188">
        <v>2.12</v>
      </c>
      <c r="J25" s="166" t="s">
        <v>515</v>
      </c>
      <c r="K25" s="166" t="s">
        <v>516</v>
      </c>
      <c r="L25" s="166" t="s">
        <v>2728</v>
      </c>
      <c r="M25" s="167">
        <v>5</v>
      </c>
      <c r="N25" s="168" t="s">
        <v>2732</v>
      </c>
      <c r="O25" s="168" t="s">
        <v>514</v>
      </c>
      <c r="P25" s="169" t="s">
        <v>517</v>
      </c>
      <c r="Q25" s="152"/>
      <c r="R25" s="152"/>
      <c r="S25" s="152"/>
      <c r="T25" s="105" t="s">
        <v>577</v>
      </c>
      <c r="U25" s="152"/>
      <c r="V25" s="152"/>
    </row>
    <row r="26" spans="1:22" ht="17" thickBot="1" x14ac:dyDescent="0.25">
      <c r="A26" s="45" t="s">
        <v>215</v>
      </c>
      <c r="C26" s="1256"/>
      <c r="D26" s="1257"/>
      <c r="E26" s="1257"/>
      <c r="F26" s="1257"/>
      <c r="G26" s="1258"/>
      <c r="I26" s="188">
        <v>2.13</v>
      </c>
      <c r="J26" s="166" t="s">
        <v>531</v>
      </c>
      <c r="K26" s="166" t="s">
        <v>532</v>
      </c>
      <c r="L26" s="166" t="s">
        <v>2728</v>
      </c>
      <c r="M26" s="167">
        <v>5</v>
      </c>
      <c r="N26" s="168" t="s">
        <v>2732</v>
      </c>
      <c r="O26" s="168" t="s">
        <v>514</v>
      </c>
      <c r="P26" s="169" t="s">
        <v>533</v>
      </c>
      <c r="Q26" s="152"/>
      <c r="R26" s="152"/>
      <c r="S26" s="152"/>
      <c r="T26" s="105" t="s">
        <v>678</v>
      </c>
      <c r="U26" s="152"/>
      <c r="V26" s="152"/>
    </row>
    <row r="27" spans="1:22" x14ac:dyDescent="0.2">
      <c r="C27" s="1256"/>
      <c r="D27" s="1257"/>
      <c r="E27" s="1257"/>
      <c r="F27" s="1257"/>
      <c r="G27" s="1258"/>
      <c r="I27" s="188">
        <v>2.14</v>
      </c>
      <c r="J27" s="166" t="s">
        <v>544</v>
      </c>
      <c r="K27" s="166" t="s">
        <v>545</v>
      </c>
      <c r="L27" s="166" t="s">
        <v>2733</v>
      </c>
      <c r="M27" s="167">
        <v>1</v>
      </c>
      <c r="N27" s="168" t="s">
        <v>2732</v>
      </c>
      <c r="O27" s="168" t="s">
        <v>514</v>
      </c>
      <c r="P27" s="169" t="s">
        <v>546</v>
      </c>
      <c r="Q27" s="152"/>
      <c r="R27" s="152"/>
      <c r="S27" s="152"/>
      <c r="T27" s="105" t="s">
        <v>700</v>
      </c>
      <c r="U27" s="152"/>
      <c r="V27" s="152"/>
    </row>
    <row r="28" spans="1:22" x14ac:dyDescent="0.2">
      <c r="A28" s="44" t="s">
        <v>2755</v>
      </c>
      <c r="C28" s="1256"/>
      <c r="D28" s="1257"/>
      <c r="E28" s="1257"/>
      <c r="F28" s="1257"/>
      <c r="G28" s="1258"/>
      <c r="I28" s="189">
        <v>4.01</v>
      </c>
      <c r="J28" s="166" t="s">
        <v>555</v>
      </c>
      <c r="K28" s="166" t="s">
        <v>556</v>
      </c>
      <c r="L28" s="166" t="s">
        <v>2728</v>
      </c>
      <c r="M28" s="167">
        <v>5</v>
      </c>
      <c r="N28" s="168" t="s">
        <v>2734</v>
      </c>
      <c r="O28" s="168" t="s">
        <v>2735</v>
      </c>
      <c r="P28" s="169" t="s">
        <v>557</v>
      </c>
      <c r="Q28" s="152"/>
      <c r="R28" s="152"/>
      <c r="S28" s="152"/>
      <c r="T28" s="105" t="s">
        <v>845</v>
      </c>
      <c r="U28" s="152"/>
      <c r="V28" s="152"/>
    </row>
    <row r="29" spans="1:22" ht="17" x14ac:dyDescent="0.2">
      <c r="A29" s="246" t="s">
        <v>2756</v>
      </c>
      <c r="C29" s="1256"/>
      <c r="D29" s="1257"/>
      <c r="E29" s="1257"/>
      <c r="F29" s="1257"/>
      <c r="G29" s="1258"/>
      <c r="I29" s="187">
        <v>3.18</v>
      </c>
      <c r="J29" s="166" t="s">
        <v>577</v>
      </c>
      <c r="K29" s="166" t="s">
        <v>578</v>
      </c>
      <c r="L29" s="166" t="s">
        <v>2728</v>
      </c>
      <c r="M29" s="167">
        <v>3</v>
      </c>
      <c r="N29" s="168" t="s">
        <v>2734</v>
      </c>
      <c r="O29" s="168" t="s">
        <v>2735</v>
      </c>
      <c r="P29" s="169" t="s">
        <v>579</v>
      </c>
      <c r="Q29" s="152"/>
      <c r="R29" s="152"/>
      <c r="S29" s="152"/>
      <c r="T29" s="105" t="s">
        <v>858</v>
      </c>
      <c r="U29" s="152"/>
      <c r="V29" s="152"/>
    </row>
    <row r="30" spans="1:22" ht="17" x14ac:dyDescent="0.2">
      <c r="A30" s="246" t="s">
        <v>2757</v>
      </c>
      <c r="B30" s="105"/>
      <c r="C30" s="1256"/>
      <c r="D30" s="1257"/>
      <c r="E30" s="1257"/>
      <c r="F30" s="1257"/>
      <c r="G30" s="1258"/>
      <c r="I30" s="189">
        <v>4.0199999999999996</v>
      </c>
      <c r="J30" s="166" t="s">
        <v>586</v>
      </c>
      <c r="K30" s="166" t="s">
        <v>587</v>
      </c>
      <c r="L30" s="166" t="s">
        <v>2733</v>
      </c>
      <c r="M30" s="167">
        <v>1</v>
      </c>
      <c r="N30" s="168" t="s">
        <v>2734</v>
      </c>
      <c r="O30" s="168" t="s">
        <v>2735</v>
      </c>
      <c r="P30" s="169" t="s">
        <v>588</v>
      </c>
      <c r="Q30" s="152"/>
      <c r="R30" s="152"/>
      <c r="S30" s="152"/>
      <c r="T30" s="105" t="s">
        <v>960</v>
      </c>
      <c r="U30" s="152"/>
      <c r="V30" s="152"/>
    </row>
    <row r="31" spans="1:22" x14ac:dyDescent="0.2">
      <c r="B31" s="105"/>
      <c r="C31" s="1256"/>
      <c r="D31" s="1257"/>
      <c r="E31" s="1257"/>
      <c r="F31" s="1257"/>
      <c r="G31" s="1258"/>
      <c r="I31" s="189">
        <v>4.03</v>
      </c>
      <c r="J31" s="166" t="s">
        <v>599</v>
      </c>
      <c r="K31" s="166" t="s">
        <v>600</v>
      </c>
      <c r="L31" s="166" t="s">
        <v>2733</v>
      </c>
      <c r="M31" s="167">
        <v>1</v>
      </c>
      <c r="N31" s="168" t="s">
        <v>2734</v>
      </c>
      <c r="O31" s="168" t="s">
        <v>2735</v>
      </c>
      <c r="P31" s="169" t="s">
        <v>601</v>
      </c>
      <c r="Q31" s="152"/>
      <c r="R31" s="152"/>
      <c r="S31" s="152"/>
      <c r="T31" s="105" t="s">
        <v>985</v>
      </c>
      <c r="U31" s="152"/>
      <c r="V31" s="152"/>
    </row>
    <row r="32" spans="1:22" x14ac:dyDescent="0.2">
      <c r="A32" s="44" t="s">
        <v>2755</v>
      </c>
      <c r="B32" s="105"/>
      <c r="C32" s="1256"/>
      <c r="D32" s="1257"/>
      <c r="E32" s="1257"/>
      <c r="F32" s="1257"/>
      <c r="G32" s="1258"/>
      <c r="I32" s="189">
        <v>4.04</v>
      </c>
      <c r="J32" s="166" t="s">
        <v>612</v>
      </c>
      <c r="K32" s="166" t="s">
        <v>613</v>
      </c>
      <c r="L32" s="166" t="s">
        <v>2733</v>
      </c>
      <c r="M32" s="167">
        <v>5</v>
      </c>
      <c r="N32" s="168" t="s">
        <v>2734</v>
      </c>
      <c r="O32" s="168" t="s">
        <v>2735</v>
      </c>
      <c r="P32" s="169" t="s">
        <v>614</v>
      </c>
      <c r="Q32" s="152"/>
      <c r="R32" s="152"/>
      <c r="S32" s="152"/>
      <c r="T32" s="105" t="s">
        <v>1013</v>
      </c>
      <c r="U32" s="152"/>
      <c r="V32" s="152"/>
    </row>
    <row r="33" spans="1:22" x14ac:dyDescent="0.2">
      <c r="A33" s="44" t="s">
        <v>2758</v>
      </c>
      <c r="B33" s="105"/>
      <c r="C33" s="1256"/>
      <c r="D33" s="1257"/>
      <c r="E33" s="1257"/>
      <c r="F33" s="1257"/>
      <c r="G33" s="1258"/>
      <c r="I33" s="189">
        <v>4.0599999999999996</v>
      </c>
      <c r="J33" s="166" t="s">
        <v>622</v>
      </c>
      <c r="K33" s="166" t="s">
        <v>623</v>
      </c>
      <c r="L33" s="166" t="s">
        <v>2733</v>
      </c>
      <c r="M33" s="167">
        <v>1</v>
      </c>
      <c r="N33" s="168" t="s">
        <v>2734</v>
      </c>
      <c r="O33" s="168" t="s">
        <v>2735</v>
      </c>
      <c r="P33" s="169" t="s">
        <v>624</v>
      </c>
      <c r="Q33" s="152"/>
      <c r="R33" s="152"/>
      <c r="S33" s="152"/>
      <c r="T33" s="105" t="s">
        <v>1018</v>
      </c>
      <c r="U33" s="152"/>
      <c r="V33" s="152"/>
    </row>
    <row r="34" spans="1:22" x14ac:dyDescent="0.2">
      <c r="A34" s="44" t="s">
        <v>2759</v>
      </c>
      <c r="B34" s="105"/>
      <c r="C34" s="1256"/>
      <c r="D34" s="1257"/>
      <c r="E34" s="1257"/>
      <c r="F34" s="1257"/>
      <c r="G34" s="1258"/>
      <c r="I34" s="187">
        <v>3.13</v>
      </c>
      <c r="J34" s="166" t="s">
        <v>632</v>
      </c>
      <c r="K34" s="166" t="s">
        <v>633</v>
      </c>
      <c r="L34" s="166" t="s">
        <v>2733</v>
      </c>
      <c r="M34" s="167">
        <v>1</v>
      </c>
      <c r="N34" s="168" t="s">
        <v>2734</v>
      </c>
      <c r="O34" s="168" t="s">
        <v>2735</v>
      </c>
      <c r="P34" s="169" t="s">
        <v>634</v>
      </c>
      <c r="Q34" s="152"/>
      <c r="R34" s="152"/>
      <c r="S34" s="152"/>
      <c r="T34" s="105" t="s">
        <v>1060</v>
      </c>
      <c r="U34" s="152"/>
      <c r="V34" s="152"/>
    </row>
    <row r="35" spans="1:22" x14ac:dyDescent="0.2">
      <c r="B35" s="105"/>
      <c r="C35" s="1256"/>
      <c r="D35" s="1257"/>
      <c r="E35" s="1257"/>
      <c r="F35" s="1257"/>
      <c r="G35" s="1258"/>
      <c r="I35" s="189">
        <v>4.12</v>
      </c>
      <c r="J35" s="166" t="s">
        <v>645</v>
      </c>
      <c r="K35" s="166" t="s">
        <v>646</v>
      </c>
      <c r="L35" s="166" t="s">
        <v>2733</v>
      </c>
      <c r="M35" s="167">
        <v>1</v>
      </c>
      <c r="N35" s="168" t="s">
        <v>2734</v>
      </c>
      <c r="O35" s="168" t="s">
        <v>2735</v>
      </c>
      <c r="P35" s="169" t="s">
        <v>647</v>
      </c>
      <c r="Q35" s="152"/>
      <c r="R35" s="152"/>
      <c r="S35" s="152"/>
      <c r="T35" s="105" t="s">
        <v>1077</v>
      </c>
      <c r="U35" s="152"/>
      <c r="V35" s="152"/>
    </row>
    <row r="36" spans="1:22" x14ac:dyDescent="0.2">
      <c r="A36" s="44" t="s">
        <v>2760</v>
      </c>
      <c r="B36" s="105"/>
      <c r="C36" s="1256"/>
      <c r="D36" s="1257"/>
      <c r="E36" s="1257"/>
      <c r="F36" s="1257"/>
      <c r="G36" s="1258"/>
      <c r="I36" s="189">
        <v>4.13</v>
      </c>
      <c r="J36" s="166" t="s">
        <v>667</v>
      </c>
      <c r="K36" s="166" t="s">
        <v>668</v>
      </c>
      <c r="L36" s="166" t="s">
        <v>2733</v>
      </c>
      <c r="M36" s="167">
        <v>1</v>
      </c>
      <c r="N36" s="168" t="s">
        <v>2734</v>
      </c>
      <c r="O36" s="168" t="s">
        <v>2735</v>
      </c>
      <c r="P36" s="169" t="s">
        <v>669</v>
      </c>
      <c r="Q36" s="152"/>
      <c r="R36" s="152"/>
      <c r="S36" s="152"/>
      <c r="T36" s="105" t="s">
        <v>1082</v>
      </c>
      <c r="U36" s="152"/>
      <c r="V36" s="152"/>
    </row>
    <row r="37" spans="1:22" x14ac:dyDescent="0.2">
      <c r="A37" s="44" t="s">
        <v>2761</v>
      </c>
      <c r="B37" s="105"/>
      <c r="C37" s="1256"/>
      <c r="D37" s="1257"/>
      <c r="E37" s="1257"/>
      <c r="F37" s="1257"/>
      <c r="G37" s="1258"/>
      <c r="I37" s="189">
        <v>4.1399999999999997</v>
      </c>
      <c r="J37" s="166" t="s">
        <v>678</v>
      </c>
      <c r="K37" s="166" t="s">
        <v>679</v>
      </c>
      <c r="L37" s="166" t="s">
        <v>2728</v>
      </c>
      <c r="M37" s="167">
        <v>5</v>
      </c>
      <c r="N37" s="168" t="s">
        <v>2736</v>
      </c>
      <c r="O37" s="168" t="s">
        <v>677</v>
      </c>
      <c r="P37" s="169" t="s">
        <v>680</v>
      </c>
      <c r="Q37" s="152"/>
      <c r="R37" s="152"/>
      <c r="S37" s="152"/>
      <c r="T37" s="105" t="s">
        <v>1134</v>
      </c>
      <c r="U37" s="152"/>
      <c r="V37" s="152"/>
    </row>
    <row r="38" spans="1:22" x14ac:dyDescent="0.2">
      <c r="A38" s="44" t="s">
        <v>2762</v>
      </c>
      <c r="B38" s="105"/>
      <c r="C38" s="1256"/>
      <c r="D38" s="1257"/>
      <c r="E38" s="1257"/>
      <c r="F38" s="1257"/>
      <c r="G38" s="1258"/>
      <c r="I38" s="189">
        <v>4.1500000000000004</v>
      </c>
      <c r="J38" s="166" t="s">
        <v>700</v>
      </c>
      <c r="K38" s="166" t="s">
        <v>701</v>
      </c>
      <c r="L38" s="166" t="s">
        <v>2728</v>
      </c>
      <c r="M38" s="167">
        <v>5</v>
      </c>
      <c r="N38" s="168" t="s">
        <v>2736</v>
      </c>
      <c r="O38" s="168" t="s">
        <v>677</v>
      </c>
      <c r="P38" s="169" t="s">
        <v>702</v>
      </c>
      <c r="Q38" s="152"/>
      <c r="R38" s="152"/>
      <c r="S38" s="152"/>
      <c r="T38" s="105" t="s">
        <v>1139</v>
      </c>
      <c r="U38" s="152"/>
      <c r="V38" s="152"/>
    </row>
    <row r="39" spans="1:22" x14ac:dyDescent="0.2">
      <c r="B39" s="105"/>
      <c r="C39" s="1256"/>
      <c r="D39" s="1257"/>
      <c r="E39" s="1257"/>
      <c r="F39" s="1257"/>
      <c r="G39" s="1258"/>
      <c r="I39" s="186">
        <v>5.0599999999999996</v>
      </c>
      <c r="J39" s="166" t="s">
        <v>710</v>
      </c>
      <c r="K39" s="166" t="s">
        <v>711</v>
      </c>
      <c r="L39" s="166" t="s">
        <v>2733</v>
      </c>
      <c r="M39" s="167">
        <v>1</v>
      </c>
      <c r="N39" s="168" t="s">
        <v>2736</v>
      </c>
      <c r="O39" s="168" t="s">
        <v>677</v>
      </c>
      <c r="P39" s="169" t="s">
        <v>712</v>
      </c>
      <c r="Q39" s="152"/>
      <c r="R39" s="152"/>
      <c r="S39" s="152"/>
      <c r="T39" s="105" t="s">
        <v>1153</v>
      </c>
      <c r="U39" s="152"/>
      <c r="V39" s="152"/>
    </row>
    <row r="40" spans="1:22" x14ac:dyDescent="0.2">
      <c r="A40" s="44" t="s">
        <v>2755</v>
      </c>
      <c r="B40" s="105"/>
      <c r="C40" s="1256"/>
      <c r="D40" s="1257"/>
      <c r="E40" s="1257"/>
      <c r="F40" s="1257"/>
      <c r="G40" s="1258"/>
      <c r="I40" s="186">
        <v>5.07</v>
      </c>
      <c r="J40" s="166" t="s">
        <v>726</v>
      </c>
      <c r="K40" s="166" t="s">
        <v>727</v>
      </c>
      <c r="L40" s="166" t="s">
        <v>2733</v>
      </c>
      <c r="M40" s="167">
        <v>1</v>
      </c>
      <c r="N40" s="168" t="s">
        <v>2736</v>
      </c>
      <c r="O40" s="168" t="s">
        <v>677</v>
      </c>
      <c r="P40" s="169" t="s">
        <v>728</v>
      </c>
      <c r="Q40" s="152"/>
      <c r="R40" s="152"/>
      <c r="S40" s="152"/>
      <c r="T40" s="105" t="s">
        <v>1169</v>
      </c>
      <c r="U40" s="152"/>
      <c r="V40" s="152"/>
    </row>
    <row r="41" spans="1:22" ht="17" thickBot="1" x14ac:dyDescent="0.25">
      <c r="A41" s="44" t="s">
        <v>2763</v>
      </c>
      <c r="B41" s="105"/>
      <c r="C41" s="1259"/>
      <c r="D41" s="1260"/>
      <c r="E41" s="1260"/>
      <c r="F41" s="1260"/>
      <c r="G41" s="1261"/>
      <c r="I41" s="186">
        <v>5.04</v>
      </c>
      <c r="J41" s="166" t="s">
        <v>731</v>
      </c>
      <c r="K41" s="166" t="s">
        <v>732</v>
      </c>
      <c r="L41" s="166" t="s">
        <v>2733</v>
      </c>
      <c r="M41" s="167">
        <v>5</v>
      </c>
      <c r="N41" s="168" t="s">
        <v>2736</v>
      </c>
      <c r="O41" s="168" t="s">
        <v>677</v>
      </c>
      <c r="P41" s="169" t="s">
        <v>733</v>
      </c>
      <c r="Q41" s="152"/>
      <c r="R41" s="152"/>
      <c r="S41" s="152"/>
      <c r="T41" s="105" t="s">
        <v>1224</v>
      </c>
      <c r="U41" s="152"/>
      <c r="V41" s="152"/>
    </row>
    <row r="42" spans="1:22" x14ac:dyDescent="0.2">
      <c r="A42" s="44" t="s">
        <v>2764</v>
      </c>
      <c r="B42" s="105"/>
      <c r="C42" s="105"/>
      <c r="I42" s="186">
        <v>5.05</v>
      </c>
      <c r="J42" s="166" t="s">
        <v>759</v>
      </c>
      <c r="K42" s="166" t="s">
        <v>760</v>
      </c>
      <c r="L42" s="166" t="s">
        <v>2733</v>
      </c>
      <c r="M42" s="167">
        <v>5</v>
      </c>
      <c r="N42" s="168" t="s">
        <v>2736</v>
      </c>
      <c r="O42" s="168" t="s">
        <v>677</v>
      </c>
      <c r="P42" s="169" t="s">
        <v>761</v>
      </c>
      <c r="Q42" s="152"/>
      <c r="R42" s="152"/>
      <c r="S42" s="152"/>
      <c r="T42" s="105" t="s">
        <v>1264</v>
      </c>
      <c r="U42" s="152"/>
      <c r="V42" s="152"/>
    </row>
    <row r="43" spans="1:22" x14ac:dyDescent="0.2">
      <c r="I43" s="189">
        <v>4.09</v>
      </c>
      <c r="J43" s="166" t="s">
        <v>769</v>
      </c>
      <c r="K43" s="166" t="s">
        <v>770</v>
      </c>
      <c r="L43" s="166" t="s">
        <v>2733</v>
      </c>
      <c r="M43" s="167">
        <v>5</v>
      </c>
      <c r="N43" s="168" t="s">
        <v>2736</v>
      </c>
      <c r="O43" s="168" t="s">
        <v>677</v>
      </c>
      <c r="P43" s="169" t="s">
        <v>771</v>
      </c>
      <c r="Q43" s="152"/>
      <c r="R43" s="152"/>
      <c r="S43" s="152"/>
      <c r="T43" s="105" t="s">
        <v>1274</v>
      </c>
      <c r="U43" s="152"/>
      <c r="V43" s="152"/>
    </row>
    <row r="44" spans="1:22" x14ac:dyDescent="0.2">
      <c r="A44" s="44" t="s">
        <v>2755</v>
      </c>
      <c r="I44" s="189">
        <v>4.07</v>
      </c>
      <c r="J44" s="166" t="s">
        <v>818</v>
      </c>
      <c r="K44" s="166" t="s">
        <v>819</v>
      </c>
      <c r="L44" s="166" t="s">
        <v>2733</v>
      </c>
      <c r="M44" s="167">
        <v>5</v>
      </c>
      <c r="N44" s="168" t="s">
        <v>2736</v>
      </c>
      <c r="O44" s="168" t="s">
        <v>677</v>
      </c>
      <c r="P44" s="169" t="s">
        <v>820</v>
      </c>
      <c r="Q44" s="152"/>
      <c r="R44" s="152"/>
      <c r="S44" s="152"/>
      <c r="T44" s="105" t="s">
        <v>1287</v>
      </c>
      <c r="U44" s="152"/>
      <c r="V44" s="152"/>
    </row>
    <row r="45" spans="1:22" x14ac:dyDescent="0.2">
      <c r="A45" s="44" t="s">
        <v>2765</v>
      </c>
      <c r="I45" s="189">
        <v>4.08</v>
      </c>
      <c r="J45" s="166" t="s">
        <v>831</v>
      </c>
      <c r="K45" s="166" t="s">
        <v>832</v>
      </c>
      <c r="L45" s="166" t="s">
        <v>2733</v>
      </c>
      <c r="M45" s="167">
        <v>1</v>
      </c>
      <c r="N45" s="168" t="s">
        <v>2736</v>
      </c>
      <c r="O45" s="168" t="s">
        <v>677</v>
      </c>
      <c r="P45" s="169" t="s">
        <v>833</v>
      </c>
      <c r="Q45" s="152"/>
      <c r="R45" s="152"/>
      <c r="S45" s="152"/>
      <c r="T45" s="105" t="s">
        <v>1292</v>
      </c>
      <c r="U45" s="152"/>
      <c r="V45" s="152"/>
    </row>
    <row r="46" spans="1:22" x14ac:dyDescent="0.2">
      <c r="A46" s="44" t="s">
        <v>2766</v>
      </c>
      <c r="I46" s="185">
        <v>1.1200000000000001</v>
      </c>
      <c r="J46" s="166" t="s">
        <v>845</v>
      </c>
      <c r="K46" s="166" t="s">
        <v>846</v>
      </c>
      <c r="L46" s="166" t="s">
        <v>2728</v>
      </c>
      <c r="M46" s="167">
        <v>5</v>
      </c>
      <c r="N46" s="168" t="s">
        <v>2737</v>
      </c>
      <c r="O46" s="168" t="s">
        <v>844</v>
      </c>
      <c r="P46" s="169" t="s">
        <v>847</v>
      </c>
      <c r="Q46" s="152"/>
      <c r="R46" s="152"/>
      <c r="S46" s="152"/>
      <c r="T46" s="105" t="s">
        <v>1322</v>
      </c>
      <c r="U46" s="152"/>
      <c r="V46" s="152"/>
    </row>
    <row r="47" spans="1:22" x14ac:dyDescent="0.2">
      <c r="I47" s="185">
        <v>1.1299999999999999</v>
      </c>
      <c r="J47" s="166" t="s">
        <v>858</v>
      </c>
      <c r="K47" s="166" t="s">
        <v>859</v>
      </c>
      <c r="L47" s="166" t="s">
        <v>2728</v>
      </c>
      <c r="M47" s="167">
        <v>5</v>
      </c>
      <c r="N47" s="168" t="s">
        <v>2737</v>
      </c>
      <c r="O47" s="168" t="s">
        <v>844</v>
      </c>
      <c r="P47" s="169" t="s">
        <v>860</v>
      </c>
      <c r="Q47" s="152"/>
      <c r="R47" s="152"/>
      <c r="S47" s="152"/>
      <c r="T47" s="105" t="s">
        <v>1350</v>
      </c>
      <c r="U47" s="152"/>
      <c r="V47" s="152"/>
    </row>
    <row r="48" spans="1:22" x14ac:dyDescent="0.2">
      <c r="A48" s="44" t="s">
        <v>2767</v>
      </c>
      <c r="I48" s="188">
        <v>2.0299999999999998</v>
      </c>
      <c r="J48" s="166" t="s">
        <v>871</v>
      </c>
      <c r="K48" s="166" t="s">
        <v>872</v>
      </c>
      <c r="L48" s="166" t="s">
        <v>2733</v>
      </c>
      <c r="M48" s="175">
        <v>5</v>
      </c>
      <c r="N48" s="168" t="s">
        <v>2737</v>
      </c>
      <c r="O48" s="168" t="s">
        <v>844</v>
      </c>
      <c r="P48" s="169" t="s">
        <v>873</v>
      </c>
      <c r="Q48" s="152"/>
      <c r="R48" s="152"/>
      <c r="S48" s="152"/>
      <c r="T48" s="105" t="s">
        <v>1501</v>
      </c>
      <c r="U48" s="152"/>
      <c r="V48" s="152"/>
    </row>
    <row r="49" spans="1:22" x14ac:dyDescent="0.2">
      <c r="A49" s="44" t="s">
        <v>2768</v>
      </c>
      <c r="I49" s="186">
        <v>5.22</v>
      </c>
      <c r="J49" s="166" t="s">
        <v>887</v>
      </c>
      <c r="K49" s="166" t="s">
        <v>888</v>
      </c>
      <c r="L49" s="166" t="s">
        <v>2733</v>
      </c>
      <c r="M49" s="167">
        <v>1</v>
      </c>
      <c r="N49" s="168" t="s">
        <v>2737</v>
      </c>
      <c r="O49" s="168" t="s">
        <v>844</v>
      </c>
      <c r="P49" s="169" t="s">
        <v>889</v>
      </c>
      <c r="Q49" s="152"/>
      <c r="R49" s="152"/>
      <c r="S49" s="152"/>
      <c r="T49" s="105" t="s">
        <v>1523</v>
      </c>
      <c r="U49" s="152"/>
      <c r="V49" s="152"/>
    </row>
    <row r="50" spans="1:22" x14ac:dyDescent="0.2">
      <c r="A50" s="44" t="s">
        <v>2769</v>
      </c>
      <c r="I50" s="186">
        <v>5.23</v>
      </c>
      <c r="J50" s="166" t="s">
        <v>892</v>
      </c>
      <c r="K50" s="166" t="s">
        <v>893</v>
      </c>
      <c r="L50" s="166" t="s">
        <v>2733</v>
      </c>
      <c r="M50" s="167">
        <v>1</v>
      </c>
      <c r="N50" s="168" t="s">
        <v>2737</v>
      </c>
      <c r="O50" s="168" t="s">
        <v>844</v>
      </c>
      <c r="P50" s="169" t="s">
        <v>894</v>
      </c>
      <c r="Q50" s="152"/>
      <c r="R50" s="152"/>
      <c r="S50" s="152"/>
      <c r="T50" s="105" t="s">
        <v>1533</v>
      </c>
      <c r="U50" s="152"/>
      <c r="V50" s="152"/>
    </row>
    <row r="51" spans="1:22" x14ac:dyDescent="0.15">
      <c r="A51" s="44" t="s">
        <v>2770</v>
      </c>
      <c r="I51" s="186">
        <v>5.24</v>
      </c>
      <c r="J51" s="166" t="s">
        <v>902</v>
      </c>
      <c r="K51" s="166" t="s">
        <v>903</v>
      </c>
      <c r="L51" s="166" t="s">
        <v>2733</v>
      </c>
      <c r="M51" s="167">
        <v>1</v>
      </c>
      <c r="N51" s="168" t="s">
        <v>2737</v>
      </c>
      <c r="O51" s="168" t="s">
        <v>844</v>
      </c>
      <c r="P51" s="169" t="s">
        <v>904</v>
      </c>
      <c r="Q51" s="152"/>
      <c r="R51" s="152"/>
      <c r="S51" s="152"/>
      <c r="T51" s="152"/>
      <c r="U51" s="152"/>
      <c r="V51" s="152"/>
    </row>
    <row r="52" spans="1:22" x14ac:dyDescent="0.15">
      <c r="A52" s="44" t="s">
        <v>2771</v>
      </c>
      <c r="I52" s="188">
        <v>2.0699999999999998</v>
      </c>
      <c r="J52" s="166" t="s">
        <v>912</v>
      </c>
      <c r="K52" s="166" t="s">
        <v>913</v>
      </c>
      <c r="L52" s="166" t="s">
        <v>2733</v>
      </c>
      <c r="M52" s="167">
        <v>1</v>
      </c>
      <c r="N52" s="168" t="s">
        <v>2737</v>
      </c>
      <c r="O52" s="168" t="s">
        <v>844</v>
      </c>
      <c r="P52" s="169" t="s">
        <v>914</v>
      </c>
      <c r="Q52" s="152"/>
      <c r="R52" s="152"/>
      <c r="S52" s="152"/>
      <c r="T52" s="152"/>
      <c r="U52" s="152"/>
      <c r="V52" s="152"/>
    </row>
    <row r="53" spans="1:22" x14ac:dyDescent="0.15">
      <c r="I53" s="188">
        <v>2.08</v>
      </c>
      <c r="J53" s="166" t="s">
        <v>928</v>
      </c>
      <c r="K53" s="166" t="s">
        <v>929</v>
      </c>
      <c r="L53" s="166" t="s">
        <v>2733</v>
      </c>
      <c r="M53" s="167">
        <v>1</v>
      </c>
      <c r="N53" s="168" t="s">
        <v>2737</v>
      </c>
      <c r="O53" s="168" t="s">
        <v>844</v>
      </c>
      <c r="P53" s="169" t="s">
        <v>930</v>
      </c>
      <c r="Q53" s="152"/>
      <c r="R53" s="152"/>
      <c r="S53" s="152"/>
      <c r="T53" s="152"/>
      <c r="U53" s="152"/>
      <c r="V53" s="152"/>
    </row>
    <row r="54" spans="1:22" x14ac:dyDescent="0.15">
      <c r="I54" s="188">
        <v>2.11</v>
      </c>
      <c r="J54" s="166" t="s">
        <v>938</v>
      </c>
      <c r="K54" s="166" t="s">
        <v>939</v>
      </c>
      <c r="L54" s="166" t="s">
        <v>2733</v>
      </c>
      <c r="M54" s="167">
        <v>1</v>
      </c>
      <c r="N54" s="168" t="s">
        <v>2737</v>
      </c>
      <c r="O54" s="168" t="s">
        <v>844</v>
      </c>
      <c r="P54" s="169" t="s">
        <v>940</v>
      </c>
      <c r="Q54" s="152"/>
      <c r="R54" s="152"/>
      <c r="S54" s="152"/>
      <c r="T54" s="152"/>
      <c r="U54" s="152"/>
      <c r="V54" s="152"/>
    </row>
    <row r="55" spans="1:22" x14ac:dyDescent="0.2">
      <c r="I55" s="187">
        <v>3.02</v>
      </c>
      <c r="J55" s="181" t="s">
        <v>943</v>
      </c>
      <c r="K55" s="166" t="s">
        <v>944</v>
      </c>
      <c r="L55" s="166" t="s">
        <v>2733</v>
      </c>
      <c r="M55" s="167">
        <v>5</v>
      </c>
      <c r="N55" s="168" t="s">
        <v>2737</v>
      </c>
      <c r="O55" s="168" t="s">
        <v>844</v>
      </c>
      <c r="P55" s="169" t="s">
        <v>945</v>
      </c>
      <c r="Q55" s="152"/>
      <c r="R55" s="152"/>
      <c r="S55" s="152"/>
      <c r="T55" s="152"/>
      <c r="U55" s="152"/>
      <c r="V55" s="152"/>
    </row>
    <row r="56" spans="1:22" x14ac:dyDescent="0.2">
      <c r="I56" s="189">
        <v>4.16</v>
      </c>
      <c r="J56" s="181" t="s">
        <v>954</v>
      </c>
      <c r="K56" s="166" t="s">
        <v>955</v>
      </c>
      <c r="L56" s="166" t="s">
        <v>2733</v>
      </c>
      <c r="M56" s="167">
        <v>1</v>
      </c>
      <c r="N56" s="168" t="s">
        <v>2737</v>
      </c>
      <c r="O56" s="168" t="s">
        <v>844</v>
      </c>
      <c r="P56" s="169" t="s">
        <v>956</v>
      </c>
      <c r="Q56" s="152"/>
      <c r="R56" s="152"/>
      <c r="S56" s="152"/>
      <c r="T56" s="152"/>
      <c r="U56" s="152"/>
      <c r="V56" s="152"/>
    </row>
    <row r="57" spans="1:22" x14ac:dyDescent="0.15">
      <c r="I57" s="187">
        <v>3.1</v>
      </c>
      <c r="J57" s="166" t="s">
        <v>960</v>
      </c>
      <c r="K57" s="166" t="s">
        <v>961</v>
      </c>
      <c r="L57" s="166" t="s">
        <v>2728</v>
      </c>
      <c r="M57" s="167">
        <v>5</v>
      </c>
      <c r="N57" s="168" t="s">
        <v>2739</v>
      </c>
      <c r="O57" s="168" t="s">
        <v>959</v>
      </c>
      <c r="P57" s="169" t="s">
        <v>962</v>
      </c>
      <c r="Q57" s="152"/>
      <c r="R57" s="152"/>
      <c r="S57" s="152"/>
      <c r="T57" s="152"/>
      <c r="U57" s="152"/>
      <c r="V57" s="152"/>
    </row>
    <row r="58" spans="1:22" x14ac:dyDescent="0.15">
      <c r="I58" s="187">
        <v>3.11</v>
      </c>
      <c r="J58" s="166" t="s">
        <v>985</v>
      </c>
      <c r="K58" s="166" t="s">
        <v>986</v>
      </c>
      <c r="L58" s="166" t="s">
        <v>2728</v>
      </c>
      <c r="M58" s="167">
        <v>5</v>
      </c>
      <c r="N58" s="168" t="s">
        <v>2739</v>
      </c>
      <c r="O58" s="168" t="s">
        <v>959</v>
      </c>
      <c r="P58" s="169" t="s">
        <v>987</v>
      </c>
      <c r="Q58" s="152"/>
      <c r="R58" s="152"/>
      <c r="S58" s="152"/>
      <c r="T58" s="152"/>
      <c r="U58" s="152"/>
      <c r="V58" s="152"/>
    </row>
    <row r="59" spans="1:22" x14ac:dyDescent="0.15">
      <c r="I59" s="187">
        <v>3.12</v>
      </c>
      <c r="J59" s="166" t="s">
        <v>1007</v>
      </c>
      <c r="K59" s="166" t="s">
        <v>1008</v>
      </c>
      <c r="L59" s="166" t="s">
        <v>2733</v>
      </c>
      <c r="M59" s="167">
        <v>1</v>
      </c>
      <c r="N59" s="168" t="s">
        <v>2739</v>
      </c>
      <c r="O59" s="168" t="s">
        <v>959</v>
      </c>
      <c r="P59" s="169" t="s">
        <v>1009</v>
      </c>
      <c r="Q59" s="152"/>
      <c r="R59" s="152"/>
      <c r="S59" s="152"/>
      <c r="T59" s="152"/>
      <c r="U59" s="152"/>
      <c r="V59" s="152"/>
    </row>
    <row r="60" spans="1:22" x14ac:dyDescent="0.15">
      <c r="I60" s="188">
        <v>2.1800000000000002</v>
      </c>
      <c r="J60" s="166" t="s">
        <v>1013</v>
      </c>
      <c r="K60" s="166" t="s">
        <v>1014</v>
      </c>
      <c r="L60" s="166" t="s">
        <v>2728</v>
      </c>
      <c r="M60" s="167">
        <v>3</v>
      </c>
      <c r="N60" s="168" t="s">
        <v>2740</v>
      </c>
      <c r="O60" s="168" t="s">
        <v>1012</v>
      </c>
      <c r="P60" s="169" t="s">
        <v>1015</v>
      </c>
      <c r="Q60" s="152"/>
      <c r="R60" s="152"/>
      <c r="S60" s="152"/>
      <c r="T60" s="152"/>
      <c r="U60" s="152"/>
      <c r="V60" s="152"/>
    </row>
    <row r="61" spans="1:22" x14ac:dyDescent="0.15">
      <c r="I61" s="188">
        <v>2.19</v>
      </c>
      <c r="J61" s="166" t="s">
        <v>1018</v>
      </c>
      <c r="K61" s="166" t="s">
        <v>1019</v>
      </c>
      <c r="L61" s="166" t="s">
        <v>2728</v>
      </c>
      <c r="M61" s="167">
        <v>5</v>
      </c>
      <c r="N61" s="168" t="s">
        <v>2740</v>
      </c>
      <c r="O61" s="168" t="s">
        <v>1012</v>
      </c>
      <c r="P61" s="169" t="s">
        <v>1020</v>
      </c>
      <c r="Q61" s="152"/>
      <c r="R61" s="152"/>
      <c r="S61" s="152"/>
      <c r="T61" s="152"/>
      <c r="U61" s="152"/>
      <c r="V61" s="152"/>
    </row>
    <row r="62" spans="1:22" x14ac:dyDescent="0.15">
      <c r="I62" s="186">
        <v>5.19</v>
      </c>
      <c r="J62" s="166" t="s">
        <v>1034</v>
      </c>
      <c r="K62" s="166" t="s">
        <v>1035</v>
      </c>
      <c r="L62" s="166" t="s">
        <v>2733</v>
      </c>
      <c r="M62" s="167">
        <v>1</v>
      </c>
      <c r="N62" s="168" t="s">
        <v>2740</v>
      </c>
      <c r="O62" s="168" t="s">
        <v>1012</v>
      </c>
      <c r="P62" s="169" t="s">
        <v>1036</v>
      </c>
      <c r="Q62" s="152"/>
      <c r="R62" s="152"/>
      <c r="S62" s="152"/>
      <c r="T62" s="152"/>
      <c r="U62" s="152"/>
      <c r="V62" s="152"/>
    </row>
    <row r="63" spans="1:22" x14ac:dyDescent="0.15">
      <c r="I63" s="189">
        <v>4.2</v>
      </c>
      <c r="J63" s="166" t="s">
        <v>1039</v>
      </c>
      <c r="K63" s="166" t="s">
        <v>1040</v>
      </c>
      <c r="L63" s="166" t="s">
        <v>2733</v>
      </c>
      <c r="M63" s="167">
        <v>3</v>
      </c>
      <c r="N63" s="168" t="s">
        <v>2740</v>
      </c>
      <c r="O63" s="168" t="s">
        <v>1012</v>
      </c>
      <c r="P63" s="169" t="s">
        <v>1041</v>
      </c>
      <c r="Q63" s="152"/>
      <c r="R63" s="152"/>
      <c r="S63" s="152"/>
      <c r="T63" s="152"/>
      <c r="U63" s="152"/>
      <c r="V63" s="152"/>
    </row>
    <row r="64" spans="1:22" x14ac:dyDescent="0.15">
      <c r="I64" s="188">
        <v>2.04</v>
      </c>
      <c r="J64" s="166" t="s">
        <v>1044</v>
      </c>
      <c r="K64" s="166" t="s">
        <v>1045</v>
      </c>
      <c r="L64" s="166" t="s">
        <v>2733</v>
      </c>
      <c r="M64" s="167">
        <v>5</v>
      </c>
      <c r="N64" s="168" t="s">
        <v>2740</v>
      </c>
      <c r="O64" s="168" t="s">
        <v>1012</v>
      </c>
      <c r="P64" s="169" t="s">
        <v>1046</v>
      </c>
      <c r="Q64" s="152"/>
      <c r="R64" s="152"/>
      <c r="S64" s="152"/>
      <c r="T64" s="152"/>
      <c r="U64" s="152"/>
      <c r="V64" s="152"/>
    </row>
    <row r="65" spans="9:22" x14ac:dyDescent="0.2">
      <c r="I65" s="188">
        <v>2.2000000000000002</v>
      </c>
      <c r="J65" s="157" t="s">
        <v>1054</v>
      </c>
      <c r="K65" s="166" t="s">
        <v>1055</v>
      </c>
      <c r="L65" s="166" t="s">
        <v>2733</v>
      </c>
      <c r="M65" s="157">
        <v>1</v>
      </c>
      <c r="N65" s="168" t="s">
        <v>2740</v>
      </c>
      <c r="O65" s="168" t="s">
        <v>1012</v>
      </c>
      <c r="P65" s="169" t="s">
        <v>1056</v>
      </c>
      <c r="Q65" s="152"/>
      <c r="R65" s="152"/>
      <c r="S65" s="152"/>
      <c r="T65" s="152"/>
      <c r="U65" s="152"/>
      <c r="V65" s="152"/>
    </row>
    <row r="66" spans="9:22" x14ac:dyDescent="0.15">
      <c r="I66" s="189">
        <v>4.2300000000000004</v>
      </c>
      <c r="J66" s="166" t="s">
        <v>1060</v>
      </c>
      <c r="K66" s="166" t="s">
        <v>1061</v>
      </c>
      <c r="L66" s="166" t="s">
        <v>2728</v>
      </c>
      <c r="M66" s="167">
        <v>3</v>
      </c>
      <c r="N66" s="168" t="s">
        <v>2741</v>
      </c>
      <c r="O66" s="168" t="s">
        <v>1059</v>
      </c>
      <c r="P66" s="169" t="s">
        <v>1062</v>
      </c>
      <c r="Q66" s="152"/>
      <c r="R66" s="152"/>
      <c r="S66" s="152"/>
      <c r="T66" s="152"/>
      <c r="U66" s="152"/>
      <c r="V66" s="152"/>
    </row>
    <row r="67" spans="9:22" x14ac:dyDescent="0.15">
      <c r="I67" s="189">
        <v>4.21</v>
      </c>
      <c r="J67" s="166" t="s">
        <v>1077</v>
      </c>
      <c r="K67" s="166" t="s">
        <v>1078</v>
      </c>
      <c r="L67" s="166" t="s">
        <v>2728</v>
      </c>
      <c r="M67" s="167">
        <v>3</v>
      </c>
      <c r="N67" s="168" t="s">
        <v>2741</v>
      </c>
      <c r="O67" s="168" t="s">
        <v>1059</v>
      </c>
      <c r="P67" s="169" t="s">
        <v>1079</v>
      </c>
      <c r="Q67" s="152"/>
      <c r="R67" s="152"/>
      <c r="S67" s="152"/>
      <c r="T67" s="152"/>
      <c r="U67" s="152"/>
      <c r="V67" s="152"/>
    </row>
    <row r="68" spans="9:22" x14ac:dyDescent="0.15">
      <c r="I68" s="185">
        <v>1.07</v>
      </c>
      <c r="J68" s="166" t="s">
        <v>1082</v>
      </c>
      <c r="K68" s="166" t="s">
        <v>1083</v>
      </c>
      <c r="L68" s="166" t="s">
        <v>2728</v>
      </c>
      <c r="M68" s="167">
        <v>5</v>
      </c>
      <c r="N68" s="168" t="s">
        <v>2741</v>
      </c>
      <c r="O68" s="168" t="s">
        <v>1059</v>
      </c>
      <c r="P68" s="169" t="s">
        <v>1084</v>
      </c>
      <c r="Q68" s="152"/>
      <c r="R68" s="152"/>
      <c r="S68" s="152"/>
      <c r="T68" s="152"/>
      <c r="U68" s="152"/>
      <c r="V68" s="152"/>
    </row>
    <row r="69" spans="9:22" x14ac:dyDescent="0.15">
      <c r="I69" s="186">
        <v>5.09</v>
      </c>
      <c r="J69" s="166" t="s">
        <v>1093</v>
      </c>
      <c r="K69" s="166" t="s">
        <v>1094</v>
      </c>
      <c r="L69" s="166" t="s">
        <v>2733</v>
      </c>
      <c r="M69" s="167">
        <v>1</v>
      </c>
      <c r="N69" s="168" t="s">
        <v>2741</v>
      </c>
      <c r="O69" s="168" t="s">
        <v>1059</v>
      </c>
      <c r="P69" s="169" t="s">
        <v>1095</v>
      </c>
      <c r="Q69" s="152"/>
      <c r="R69" s="152"/>
      <c r="S69" s="152"/>
      <c r="T69" s="152"/>
      <c r="U69" s="152"/>
      <c r="V69" s="152"/>
    </row>
    <row r="70" spans="9:22" x14ac:dyDescent="0.15">
      <c r="I70" s="186">
        <v>5.14</v>
      </c>
      <c r="J70" s="166" t="s">
        <v>1103</v>
      </c>
      <c r="K70" s="166" t="s">
        <v>1104</v>
      </c>
      <c r="L70" s="166" t="s">
        <v>2733</v>
      </c>
      <c r="M70" s="167">
        <v>1</v>
      </c>
      <c r="N70" s="168" t="s">
        <v>2741</v>
      </c>
      <c r="O70" s="168" t="s">
        <v>1059</v>
      </c>
      <c r="P70" s="169" t="s">
        <v>1105</v>
      </c>
      <c r="Q70" s="152"/>
      <c r="R70" s="152"/>
      <c r="S70" s="152"/>
      <c r="T70" s="152"/>
      <c r="U70" s="152"/>
      <c r="V70" s="152"/>
    </row>
    <row r="71" spans="9:22" x14ac:dyDescent="0.15">
      <c r="I71" s="186">
        <v>5.16</v>
      </c>
      <c r="J71" s="166" t="s">
        <v>1113</v>
      </c>
      <c r="K71" s="166" t="s">
        <v>1114</v>
      </c>
      <c r="L71" s="166" t="s">
        <v>2733</v>
      </c>
      <c r="M71" s="167">
        <v>1</v>
      </c>
      <c r="N71" s="168" t="s">
        <v>2741</v>
      </c>
      <c r="O71" s="168" t="s">
        <v>1059</v>
      </c>
      <c r="P71" s="169" t="s">
        <v>1115</v>
      </c>
      <c r="Q71" s="152"/>
      <c r="R71" s="152"/>
      <c r="S71" s="152"/>
      <c r="T71" s="152"/>
      <c r="U71" s="152"/>
      <c r="V71" s="152"/>
    </row>
    <row r="72" spans="9:22" x14ac:dyDescent="0.15">
      <c r="I72" s="189">
        <v>4.18</v>
      </c>
      <c r="J72" s="166" t="s">
        <v>1118</v>
      </c>
      <c r="K72" s="166" t="s">
        <v>1119</v>
      </c>
      <c r="L72" s="166" t="s">
        <v>2733</v>
      </c>
      <c r="M72" s="167">
        <v>5</v>
      </c>
      <c r="N72" s="168" t="s">
        <v>2741</v>
      </c>
      <c r="O72" s="168" t="s">
        <v>1059</v>
      </c>
      <c r="P72" s="169" t="s">
        <v>1120</v>
      </c>
      <c r="Q72" s="152"/>
      <c r="R72" s="152"/>
      <c r="S72" s="152"/>
      <c r="T72" s="152"/>
      <c r="U72" s="152"/>
      <c r="V72" s="152"/>
    </row>
    <row r="73" spans="9:22" x14ac:dyDescent="0.15">
      <c r="I73" s="189">
        <v>4.1900000000000004</v>
      </c>
      <c r="J73" s="166" t="s">
        <v>1123</v>
      </c>
      <c r="K73" s="166" t="s">
        <v>1124</v>
      </c>
      <c r="L73" s="166" t="s">
        <v>2733</v>
      </c>
      <c r="M73" s="167">
        <v>3</v>
      </c>
      <c r="N73" s="168" t="s">
        <v>2741</v>
      </c>
      <c r="O73" s="168" t="s">
        <v>1059</v>
      </c>
      <c r="P73" s="169" t="s">
        <v>1125</v>
      </c>
      <c r="Q73" s="152"/>
      <c r="R73" s="152"/>
      <c r="S73" s="152"/>
      <c r="T73" s="152"/>
      <c r="U73" s="152"/>
      <c r="V73" s="152"/>
    </row>
    <row r="74" spans="9:22" x14ac:dyDescent="0.15">
      <c r="I74" s="186">
        <v>5.12</v>
      </c>
      <c r="J74" s="166" t="s">
        <v>1128</v>
      </c>
      <c r="K74" s="166" t="s">
        <v>1129</v>
      </c>
      <c r="L74" s="166" t="s">
        <v>2733</v>
      </c>
      <c r="M74" s="167">
        <v>1</v>
      </c>
      <c r="N74" s="168" t="s">
        <v>2741</v>
      </c>
      <c r="O74" s="168" t="s">
        <v>1059</v>
      </c>
      <c r="P74" s="169" t="s">
        <v>1130</v>
      </c>
      <c r="Q74" s="152"/>
      <c r="R74" s="152"/>
      <c r="S74" s="152"/>
      <c r="T74" s="152"/>
      <c r="U74" s="152"/>
      <c r="V74" s="152"/>
    </row>
    <row r="75" spans="9:22" x14ac:dyDescent="0.15">
      <c r="I75" s="186">
        <v>5.17</v>
      </c>
      <c r="J75" s="166" t="s">
        <v>1134</v>
      </c>
      <c r="K75" s="166" t="s">
        <v>1135</v>
      </c>
      <c r="L75" s="166" t="s">
        <v>2728</v>
      </c>
      <c r="M75" s="167">
        <v>3</v>
      </c>
      <c r="N75" s="168" t="s">
        <v>2742</v>
      </c>
      <c r="O75" s="168" t="s">
        <v>1133</v>
      </c>
      <c r="P75" s="169" t="s">
        <v>1136</v>
      </c>
      <c r="Q75" s="152"/>
      <c r="R75" s="152"/>
      <c r="S75" s="152"/>
      <c r="T75" s="152"/>
      <c r="U75" s="152"/>
      <c r="V75" s="152"/>
    </row>
    <row r="76" spans="9:22" x14ac:dyDescent="0.15">
      <c r="I76" s="186">
        <v>5.18</v>
      </c>
      <c r="J76" s="166" t="s">
        <v>1139</v>
      </c>
      <c r="K76" s="166" t="s">
        <v>1140</v>
      </c>
      <c r="L76" s="166" t="s">
        <v>2728</v>
      </c>
      <c r="M76" s="167">
        <v>5</v>
      </c>
      <c r="N76" s="168" t="s">
        <v>2742</v>
      </c>
      <c r="O76" s="168" t="s">
        <v>1133</v>
      </c>
      <c r="P76" s="169" t="s">
        <v>1141</v>
      </c>
      <c r="Q76" s="152"/>
      <c r="R76" s="152"/>
      <c r="S76" s="152"/>
      <c r="T76" s="152"/>
      <c r="U76" s="152"/>
      <c r="V76" s="152"/>
    </row>
    <row r="77" spans="9:22" x14ac:dyDescent="0.15">
      <c r="I77" s="185">
        <v>1.03</v>
      </c>
      <c r="J77" s="166" t="s">
        <v>1153</v>
      </c>
      <c r="K77" s="166" t="s">
        <v>1154</v>
      </c>
      <c r="L77" s="166" t="s">
        <v>2728</v>
      </c>
      <c r="M77" s="167">
        <v>5</v>
      </c>
      <c r="N77" s="168" t="s">
        <v>2743</v>
      </c>
      <c r="O77" s="168" t="s">
        <v>1152</v>
      </c>
      <c r="P77" s="169" t="s">
        <v>1155</v>
      </c>
      <c r="Q77" s="152"/>
      <c r="R77" s="152"/>
      <c r="S77" s="152"/>
      <c r="T77" s="152"/>
      <c r="U77" s="152"/>
      <c r="V77" s="152"/>
    </row>
    <row r="78" spans="9:22" x14ac:dyDescent="0.15">
      <c r="I78" s="188">
        <v>2.06</v>
      </c>
      <c r="J78" s="166" t="s">
        <v>1169</v>
      </c>
      <c r="K78" s="166" t="s">
        <v>1170</v>
      </c>
      <c r="L78" s="166" t="s">
        <v>2728</v>
      </c>
      <c r="M78" s="167">
        <v>5</v>
      </c>
      <c r="N78" s="168" t="s">
        <v>2743</v>
      </c>
      <c r="O78" s="168" t="s">
        <v>1152</v>
      </c>
      <c r="P78" s="169" t="s">
        <v>1171</v>
      </c>
      <c r="Q78" s="152"/>
      <c r="R78" s="152"/>
      <c r="S78" s="152"/>
      <c r="T78" s="152"/>
      <c r="U78" s="152"/>
      <c r="V78" s="152"/>
    </row>
    <row r="79" spans="9:22" x14ac:dyDescent="0.15">
      <c r="I79" s="185">
        <v>1.04</v>
      </c>
      <c r="J79" s="183" t="s">
        <v>1185</v>
      </c>
      <c r="K79" s="166" t="s">
        <v>1186</v>
      </c>
      <c r="L79" s="166" t="s">
        <v>2733</v>
      </c>
      <c r="M79" s="174">
        <v>1</v>
      </c>
      <c r="N79" s="168" t="s">
        <v>2743</v>
      </c>
      <c r="O79" s="168" t="s">
        <v>1152</v>
      </c>
      <c r="P79" s="169" t="s">
        <v>1187</v>
      </c>
      <c r="Q79" s="152"/>
      <c r="R79" s="152"/>
      <c r="S79" s="152"/>
      <c r="T79" s="152"/>
      <c r="U79" s="152"/>
      <c r="V79" s="152"/>
    </row>
    <row r="80" spans="9:22" x14ac:dyDescent="0.15">
      <c r="I80" s="185">
        <v>1.05</v>
      </c>
      <c r="J80" s="183" t="s">
        <v>1195</v>
      </c>
      <c r="K80" s="166" t="s">
        <v>1196</v>
      </c>
      <c r="L80" s="166" t="s">
        <v>2733</v>
      </c>
      <c r="M80" s="174">
        <v>1</v>
      </c>
      <c r="N80" s="168" t="s">
        <v>2743</v>
      </c>
      <c r="O80" s="168" t="s">
        <v>1152</v>
      </c>
      <c r="P80" s="169" t="s">
        <v>1197</v>
      </c>
      <c r="Q80" s="152"/>
      <c r="R80" s="152"/>
      <c r="S80" s="152"/>
      <c r="T80" s="152"/>
      <c r="U80" s="152"/>
      <c r="V80" s="152"/>
    </row>
    <row r="81" spans="9:22" x14ac:dyDescent="0.15">
      <c r="I81" s="185">
        <v>1.06</v>
      </c>
      <c r="J81" s="183" t="s">
        <v>1200</v>
      </c>
      <c r="K81" s="166" t="s">
        <v>1201</v>
      </c>
      <c r="L81" s="166" t="s">
        <v>2733</v>
      </c>
      <c r="M81" s="174">
        <v>1</v>
      </c>
      <c r="N81" s="168" t="s">
        <v>2743</v>
      </c>
      <c r="O81" s="168" t="s">
        <v>1152</v>
      </c>
      <c r="P81" s="169" t="s">
        <v>1202</v>
      </c>
      <c r="Q81" s="152"/>
      <c r="R81" s="152"/>
      <c r="S81" s="152"/>
      <c r="T81" s="152"/>
      <c r="U81" s="152"/>
      <c r="V81" s="152"/>
    </row>
    <row r="82" spans="9:22" x14ac:dyDescent="0.15">
      <c r="I82" s="186">
        <v>5.29</v>
      </c>
      <c r="J82" s="166" t="s">
        <v>1213</v>
      </c>
      <c r="K82" s="166" t="s">
        <v>1214</v>
      </c>
      <c r="L82" s="166" t="s">
        <v>2733</v>
      </c>
      <c r="M82" s="167">
        <v>1</v>
      </c>
      <c r="N82" s="168" t="s">
        <v>2743</v>
      </c>
      <c r="O82" s="168" t="s">
        <v>1152</v>
      </c>
      <c r="P82" s="169" t="s">
        <v>1215</v>
      </c>
      <c r="Q82" s="152"/>
      <c r="R82" s="152"/>
      <c r="S82" s="152"/>
      <c r="T82" s="152"/>
      <c r="U82" s="152"/>
      <c r="V82" s="152"/>
    </row>
    <row r="83" spans="9:22" x14ac:dyDescent="0.15">
      <c r="I83" s="188">
        <v>2.16</v>
      </c>
      <c r="J83" s="166" t="s">
        <v>1224</v>
      </c>
      <c r="K83" s="166" t="s">
        <v>1225</v>
      </c>
      <c r="L83" s="166" t="s">
        <v>2728</v>
      </c>
      <c r="M83" s="167">
        <v>3</v>
      </c>
      <c r="N83" s="168" t="s">
        <v>2744</v>
      </c>
      <c r="O83" s="168" t="s">
        <v>1223</v>
      </c>
      <c r="P83" s="169" t="s">
        <v>1226</v>
      </c>
      <c r="Q83" s="152"/>
      <c r="R83" s="152"/>
      <c r="S83" s="152"/>
      <c r="T83" s="152"/>
      <c r="U83" s="152"/>
      <c r="V83" s="152"/>
    </row>
    <row r="84" spans="9:22" x14ac:dyDescent="0.15">
      <c r="I84" s="188">
        <v>2.15</v>
      </c>
      <c r="J84" s="166" t="s">
        <v>1234</v>
      </c>
      <c r="K84" s="166" t="s">
        <v>1235</v>
      </c>
      <c r="L84" s="166" t="s">
        <v>2733</v>
      </c>
      <c r="M84" s="167">
        <v>5</v>
      </c>
      <c r="N84" s="168" t="s">
        <v>2744</v>
      </c>
      <c r="O84" s="168" t="s">
        <v>1223</v>
      </c>
      <c r="P84" s="169" t="s">
        <v>1236</v>
      </c>
      <c r="Q84" s="152"/>
      <c r="R84" s="152"/>
      <c r="S84" s="152"/>
      <c r="T84" s="152"/>
      <c r="U84" s="152"/>
      <c r="V84" s="152"/>
    </row>
    <row r="85" spans="9:22" x14ac:dyDescent="0.15">
      <c r="I85" s="188">
        <v>2.17</v>
      </c>
      <c r="J85" s="166" t="s">
        <v>1253</v>
      </c>
      <c r="K85" s="166" t="s">
        <v>1254</v>
      </c>
      <c r="L85" s="166" t="s">
        <v>2733</v>
      </c>
      <c r="M85" s="167">
        <v>1</v>
      </c>
      <c r="N85" s="168" t="s">
        <v>2744</v>
      </c>
      <c r="O85" s="168" t="s">
        <v>1223</v>
      </c>
      <c r="P85" s="169" t="s">
        <v>1255</v>
      </c>
      <c r="Q85" s="152"/>
      <c r="R85" s="152"/>
      <c r="S85" s="152"/>
      <c r="T85" s="152"/>
      <c r="U85" s="152"/>
      <c r="V85" s="152"/>
    </row>
    <row r="86" spans="9:22" x14ac:dyDescent="0.15">
      <c r="I86" s="188">
        <v>2.0099999999999998</v>
      </c>
      <c r="J86" s="166" t="s">
        <v>1264</v>
      </c>
      <c r="K86" s="166" t="s">
        <v>1265</v>
      </c>
      <c r="L86" s="166" t="s">
        <v>2728</v>
      </c>
      <c r="M86" s="167">
        <v>5</v>
      </c>
      <c r="N86" s="168" t="s">
        <v>2746</v>
      </c>
      <c r="O86" s="168" t="s">
        <v>1263</v>
      </c>
      <c r="P86" s="169" t="s">
        <v>1266</v>
      </c>
      <c r="Q86" s="152"/>
      <c r="R86" s="152"/>
      <c r="S86" s="152"/>
      <c r="T86" s="152"/>
      <c r="U86" s="152"/>
      <c r="V86" s="152"/>
    </row>
    <row r="87" spans="9:22" x14ac:dyDescent="0.15">
      <c r="I87" s="188">
        <v>2.23</v>
      </c>
      <c r="J87" s="166" t="s">
        <v>1274</v>
      </c>
      <c r="K87" s="166" t="s">
        <v>1275</v>
      </c>
      <c r="L87" s="166" t="s">
        <v>2728</v>
      </c>
      <c r="M87" s="167">
        <v>3</v>
      </c>
      <c r="N87" s="168" t="s">
        <v>2746</v>
      </c>
      <c r="O87" s="168" t="s">
        <v>1263</v>
      </c>
      <c r="P87" s="169" t="s">
        <v>1276</v>
      </c>
      <c r="Q87" s="152"/>
      <c r="R87" s="152"/>
      <c r="S87" s="152"/>
      <c r="T87" s="152"/>
      <c r="U87" s="152"/>
      <c r="V87" s="152"/>
    </row>
    <row r="88" spans="9:22" x14ac:dyDescent="0.15">
      <c r="I88" s="186">
        <v>5.08</v>
      </c>
      <c r="J88" s="166" t="s">
        <v>1287</v>
      </c>
      <c r="K88" s="166" t="s">
        <v>1288</v>
      </c>
      <c r="L88" s="166" t="s">
        <v>2728</v>
      </c>
      <c r="M88" s="167">
        <v>5</v>
      </c>
      <c r="N88" s="168" t="s">
        <v>2746</v>
      </c>
      <c r="O88" s="168" t="s">
        <v>1263</v>
      </c>
      <c r="P88" s="169" t="s">
        <v>1289</v>
      </c>
      <c r="Q88" s="152"/>
      <c r="R88" s="152"/>
      <c r="S88" s="152"/>
      <c r="T88" s="152"/>
      <c r="U88" s="152"/>
      <c r="V88" s="152"/>
    </row>
    <row r="89" spans="9:22" x14ac:dyDescent="0.15">
      <c r="I89" s="188">
        <v>2.02</v>
      </c>
      <c r="J89" s="166" t="s">
        <v>1292</v>
      </c>
      <c r="K89" s="166" t="s">
        <v>1293</v>
      </c>
      <c r="L89" s="166" t="s">
        <v>2728</v>
      </c>
      <c r="M89" s="175">
        <v>0</v>
      </c>
      <c r="N89" s="168" t="s">
        <v>2746</v>
      </c>
      <c r="O89" s="168" t="s">
        <v>1263</v>
      </c>
      <c r="P89" s="169" t="s">
        <v>1294</v>
      </c>
      <c r="Q89" s="152"/>
      <c r="R89" s="152"/>
      <c r="S89" s="152"/>
      <c r="T89" s="152"/>
      <c r="U89" s="152"/>
      <c r="V89" s="152"/>
    </row>
    <row r="90" spans="9:22" x14ac:dyDescent="0.15">
      <c r="I90" s="185">
        <v>1.01</v>
      </c>
      <c r="J90" s="166" t="s">
        <v>1322</v>
      </c>
      <c r="K90" s="166" t="s">
        <v>1323</v>
      </c>
      <c r="L90" s="166" t="s">
        <v>2728</v>
      </c>
      <c r="M90" s="167">
        <v>5</v>
      </c>
      <c r="N90" s="168" t="s">
        <v>2748</v>
      </c>
      <c r="O90" s="168" t="s">
        <v>2749</v>
      </c>
      <c r="P90" s="169" t="s">
        <v>1324</v>
      </c>
      <c r="Q90" s="152"/>
      <c r="R90" s="152"/>
      <c r="S90" s="152"/>
      <c r="T90" s="152"/>
      <c r="U90" s="152"/>
      <c r="V90" s="152"/>
    </row>
    <row r="91" spans="9:22" x14ac:dyDescent="0.15">
      <c r="I91" s="188">
        <v>2.21</v>
      </c>
      <c r="J91" s="166" t="s">
        <v>1350</v>
      </c>
      <c r="K91" s="166" t="s">
        <v>1351</v>
      </c>
      <c r="L91" s="166" t="s">
        <v>2728</v>
      </c>
      <c r="M91" s="167">
        <v>5</v>
      </c>
      <c r="N91" s="168" t="s">
        <v>2748</v>
      </c>
      <c r="O91" s="168" t="s">
        <v>2749</v>
      </c>
      <c r="P91" s="169" t="s">
        <v>1352</v>
      </c>
      <c r="Q91" s="152"/>
      <c r="R91" s="152"/>
      <c r="S91" s="152"/>
      <c r="T91" s="152"/>
      <c r="U91" s="152"/>
      <c r="V91" s="152"/>
    </row>
    <row r="92" spans="9:22" x14ac:dyDescent="0.15">
      <c r="I92" s="188">
        <v>2.1</v>
      </c>
      <c r="J92" s="166" t="s">
        <v>1372</v>
      </c>
      <c r="K92" s="166" t="s">
        <v>1373</v>
      </c>
      <c r="L92" s="166" t="s">
        <v>2733</v>
      </c>
      <c r="M92" s="167">
        <v>1</v>
      </c>
      <c r="N92" s="168" t="s">
        <v>2748</v>
      </c>
      <c r="O92" s="168" t="s">
        <v>2749</v>
      </c>
      <c r="P92" s="169" t="s">
        <v>1374</v>
      </c>
      <c r="Q92" s="152"/>
      <c r="R92" s="152"/>
      <c r="S92" s="152"/>
      <c r="T92" s="152"/>
      <c r="U92" s="152"/>
      <c r="V92" s="152"/>
    </row>
    <row r="93" spans="9:22" x14ac:dyDescent="0.15">
      <c r="I93" s="189">
        <v>4.1100000000000003</v>
      </c>
      <c r="J93" s="166" t="s">
        <v>1385</v>
      </c>
      <c r="K93" s="166" t="s">
        <v>1386</v>
      </c>
      <c r="L93" s="166" t="s">
        <v>2733</v>
      </c>
      <c r="M93" s="167">
        <v>1</v>
      </c>
      <c r="N93" s="168" t="s">
        <v>2748</v>
      </c>
      <c r="O93" s="168" t="s">
        <v>2749</v>
      </c>
      <c r="P93" s="169" t="s">
        <v>1387</v>
      </c>
      <c r="Q93" s="152"/>
      <c r="R93" s="152"/>
      <c r="S93" s="152"/>
      <c r="T93" s="152"/>
      <c r="U93" s="152"/>
      <c r="V93" s="152"/>
    </row>
    <row r="94" spans="9:22" x14ac:dyDescent="0.15">
      <c r="I94" s="185">
        <v>1.02</v>
      </c>
      <c r="J94" s="166" t="s">
        <v>1390</v>
      </c>
      <c r="K94" s="166" t="s">
        <v>1391</v>
      </c>
      <c r="L94" s="166" t="s">
        <v>2733</v>
      </c>
      <c r="M94" s="167">
        <v>5</v>
      </c>
      <c r="N94" s="168" t="s">
        <v>2748</v>
      </c>
      <c r="O94" s="168" t="s">
        <v>2749</v>
      </c>
      <c r="P94" s="169" t="s">
        <v>1392</v>
      </c>
      <c r="Q94" s="152"/>
      <c r="R94" s="152"/>
      <c r="S94" s="152"/>
      <c r="T94" s="152"/>
      <c r="U94" s="152"/>
      <c r="V94" s="152"/>
    </row>
    <row r="95" spans="9:22" x14ac:dyDescent="0.15">
      <c r="I95" s="186">
        <v>5.01</v>
      </c>
      <c r="J95" s="166" t="s">
        <v>1400</v>
      </c>
      <c r="K95" s="166" t="s">
        <v>1401</v>
      </c>
      <c r="L95" s="166" t="s">
        <v>2733</v>
      </c>
      <c r="M95" s="167">
        <v>5</v>
      </c>
      <c r="N95" s="168" t="s">
        <v>2748</v>
      </c>
      <c r="O95" s="168" t="s">
        <v>2749</v>
      </c>
      <c r="P95" s="169" t="s">
        <v>1402</v>
      </c>
      <c r="Q95" s="152"/>
      <c r="R95" s="152"/>
      <c r="S95" s="152"/>
      <c r="T95" s="152"/>
      <c r="U95" s="152"/>
      <c r="V95" s="152"/>
    </row>
    <row r="96" spans="9:22" x14ac:dyDescent="0.15">
      <c r="I96" s="186">
        <v>5.0199999999999996</v>
      </c>
      <c r="J96" s="166" t="s">
        <v>1410</v>
      </c>
      <c r="K96" s="166" t="s">
        <v>1411</v>
      </c>
      <c r="L96" s="166" t="s">
        <v>2733</v>
      </c>
      <c r="M96" s="167">
        <v>1</v>
      </c>
      <c r="N96" s="168" t="s">
        <v>2748</v>
      </c>
      <c r="O96" s="168" t="s">
        <v>2749</v>
      </c>
      <c r="P96" s="169" t="s">
        <v>1412</v>
      </c>
      <c r="Q96" s="152"/>
      <c r="R96" s="152"/>
      <c r="S96" s="152"/>
      <c r="T96" s="152"/>
      <c r="U96" s="152"/>
      <c r="V96" s="152"/>
    </row>
    <row r="97" spans="9:22" x14ac:dyDescent="0.15">
      <c r="I97" s="186">
        <v>5.15</v>
      </c>
      <c r="J97" s="166" t="s">
        <v>1415</v>
      </c>
      <c r="K97" s="166" t="s">
        <v>1416</v>
      </c>
      <c r="L97" s="166" t="s">
        <v>2733</v>
      </c>
      <c r="M97" s="167">
        <v>3</v>
      </c>
      <c r="N97" s="168" t="s">
        <v>2748</v>
      </c>
      <c r="O97" s="168" t="s">
        <v>2749</v>
      </c>
      <c r="P97" s="169" t="s">
        <v>1417</v>
      </c>
      <c r="Q97" s="152"/>
      <c r="R97" s="152"/>
      <c r="S97" s="152"/>
      <c r="T97" s="152"/>
      <c r="U97" s="152"/>
      <c r="V97" s="152"/>
    </row>
    <row r="98" spans="9:22" x14ac:dyDescent="0.15">
      <c r="I98" s="186">
        <v>5.21</v>
      </c>
      <c r="J98" s="166" t="s">
        <v>1428</v>
      </c>
      <c r="K98" s="166" t="s">
        <v>1429</v>
      </c>
      <c r="L98" s="166" t="s">
        <v>2733</v>
      </c>
      <c r="M98" s="167">
        <v>1</v>
      </c>
      <c r="N98" s="168" t="s">
        <v>2748</v>
      </c>
      <c r="O98" s="168" t="s">
        <v>2749</v>
      </c>
      <c r="P98" s="169" t="s">
        <v>1430</v>
      </c>
      <c r="Q98" s="152"/>
      <c r="R98" s="152"/>
      <c r="S98" s="152"/>
      <c r="T98" s="152"/>
      <c r="U98" s="152"/>
      <c r="V98" s="152"/>
    </row>
    <row r="99" spans="9:22" x14ac:dyDescent="0.2">
      <c r="I99" s="187">
        <v>3.01</v>
      </c>
      <c r="J99" s="181" t="s">
        <v>1441</v>
      </c>
      <c r="K99" s="166" t="s">
        <v>1442</v>
      </c>
      <c r="L99" s="166" t="s">
        <v>2733</v>
      </c>
      <c r="M99" s="167">
        <v>1</v>
      </c>
      <c r="N99" s="168" t="s">
        <v>2748</v>
      </c>
      <c r="O99" s="168" t="s">
        <v>2749</v>
      </c>
      <c r="P99" s="169" t="s">
        <v>1443</v>
      </c>
      <c r="Q99" s="152"/>
      <c r="R99" s="152"/>
      <c r="S99" s="152"/>
      <c r="T99" s="152"/>
      <c r="U99" s="152"/>
      <c r="V99" s="152"/>
    </row>
    <row r="100" spans="9:22" x14ac:dyDescent="0.15">
      <c r="I100" s="188">
        <v>2.2200000000000002</v>
      </c>
      <c r="J100" s="182" t="s">
        <v>1451</v>
      </c>
      <c r="K100" s="166" t="s">
        <v>1452</v>
      </c>
      <c r="L100" s="166" t="s">
        <v>2733</v>
      </c>
      <c r="M100" s="175">
        <v>5</v>
      </c>
      <c r="N100" s="168" t="s">
        <v>2748</v>
      </c>
      <c r="O100" s="168" t="s">
        <v>2749</v>
      </c>
      <c r="P100" s="169" t="s">
        <v>1453</v>
      </c>
      <c r="Q100" s="152"/>
      <c r="R100" s="152"/>
      <c r="S100" s="152"/>
      <c r="T100" s="152"/>
      <c r="U100" s="152"/>
      <c r="V100" s="152"/>
    </row>
    <row r="101" spans="9:22" x14ac:dyDescent="0.2">
      <c r="I101" s="189">
        <v>4.0999999999999996</v>
      </c>
      <c r="J101" s="181" t="s">
        <v>1457</v>
      </c>
      <c r="K101" s="166" t="s">
        <v>1458</v>
      </c>
      <c r="L101" s="166" t="s">
        <v>2733</v>
      </c>
      <c r="M101" s="167">
        <v>1</v>
      </c>
      <c r="N101" s="168" t="s">
        <v>2748</v>
      </c>
      <c r="O101" s="168" t="s">
        <v>2749</v>
      </c>
      <c r="P101" s="169" t="s">
        <v>1459</v>
      </c>
      <c r="Q101" s="152"/>
      <c r="R101" s="152"/>
      <c r="S101" s="152"/>
      <c r="T101" s="152"/>
      <c r="U101" s="152"/>
      <c r="V101" s="152"/>
    </row>
    <row r="102" spans="9:22" x14ac:dyDescent="0.2">
      <c r="I102" s="186">
        <v>5.25</v>
      </c>
      <c r="J102" s="181" t="s">
        <v>1470</v>
      </c>
      <c r="K102" s="166" t="s">
        <v>1471</v>
      </c>
      <c r="L102" s="166" t="s">
        <v>2733</v>
      </c>
      <c r="M102" s="167">
        <v>1</v>
      </c>
      <c r="N102" s="168" t="s">
        <v>2748</v>
      </c>
      <c r="O102" s="168" t="s">
        <v>2749</v>
      </c>
      <c r="P102" s="169" t="s">
        <v>1472</v>
      </c>
      <c r="Q102" s="152"/>
      <c r="R102" s="152"/>
      <c r="S102" s="152"/>
      <c r="T102" s="152"/>
      <c r="U102" s="152"/>
      <c r="V102" s="152"/>
    </row>
    <row r="103" spans="9:22" x14ac:dyDescent="0.2">
      <c r="I103" s="186">
        <v>5.26</v>
      </c>
      <c r="J103" s="181" t="s">
        <v>1480</v>
      </c>
      <c r="K103" s="166" t="s">
        <v>1481</v>
      </c>
      <c r="L103" s="166" t="s">
        <v>2733</v>
      </c>
      <c r="M103" s="167">
        <v>1</v>
      </c>
      <c r="N103" s="168" t="s">
        <v>2748</v>
      </c>
      <c r="O103" s="168" t="s">
        <v>2749</v>
      </c>
      <c r="P103" s="169" t="s">
        <v>1482</v>
      </c>
      <c r="Q103" s="152"/>
      <c r="R103" s="152"/>
      <c r="S103" s="152"/>
      <c r="T103" s="152"/>
      <c r="U103" s="152"/>
      <c r="V103" s="152"/>
    </row>
    <row r="104" spans="9:22" x14ac:dyDescent="0.2">
      <c r="I104" s="187">
        <v>3.07</v>
      </c>
      <c r="J104" s="181" t="s">
        <v>1490</v>
      </c>
      <c r="K104" s="166" t="s">
        <v>1491</v>
      </c>
      <c r="L104" s="166" t="s">
        <v>2733</v>
      </c>
      <c r="M104" s="167">
        <v>5</v>
      </c>
      <c r="N104" s="168" t="s">
        <v>2748</v>
      </c>
      <c r="O104" s="168" t="s">
        <v>2749</v>
      </c>
      <c r="P104" s="169" t="s">
        <v>1492</v>
      </c>
      <c r="Q104" s="152"/>
      <c r="R104" s="152"/>
      <c r="S104" s="152"/>
      <c r="T104" s="152"/>
      <c r="U104" s="152"/>
      <c r="V104" s="152"/>
    </row>
    <row r="105" spans="9:22" x14ac:dyDescent="0.2">
      <c r="I105" s="186">
        <v>5.1100000000000003</v>
      </c>
      <c r="J105" s="181" t="s">
        <v>1495</v>
      </c>
      <c r="K105" s="166" t="s">
        <v>1496</v>
      </c>
      <c r="L105" s="166" t="s">
        <v>2733</v>
      </c>
      <c r="M105" s="167">
        <v>1</v>
      </c>
      <c r="N105" s="168" t="s">
        <v>2748</v>
      </c>
      <c r="O105" s="168" t="s">
        <v>2749</v>
      </c>
      <c r="P105" s="169" t="s">
        <v>1497</v>
      </c>
      <c r="Q105" s="152"/>
      <c r="R105" s="152"/>
      <c r="S105" s="152"/>
      <c r="T105" s="152"/>
      <c r="U105" s="152"/>
      <c r="V105" s="152"/>
    </row>
    <row r="106" spans="9:22" x14ac:dyDescent="0.15">
      <c r="I106" s="185">
        <v>1.08</v>
      </c>
      <c r="J106" s="166" t="s">
        <v>1501</v>
      </c>
      <c r="K106" s="166" t="s">
        <v>1502</v>
      </c>
      <c r="L106" s="166" t="s">
        <v>2728</v>
      </c>
      <c r="M106" s="167">
        <v>5</v>
      </c>
      <c r="N106" s="168" t="s">
        <v>2751</v>
      </c>
      <c r="O106" s="168" t="s">
        <v>1500</v>
      </c>
      <c r="P106" s="169" t="s">
        <v>1503</v>
      </c>
      <c r="Q106" s="152"/>
      <c r="R106" s="152"/>
      <c r="S106" s="152"/>
      <c r="T106" s="152"/>
      <c r="U106" s="152"/>
      <c r="V106" s="152"/>
    </row>
    <row r="107" spans="9:22" x14ac:dyDescent="0.15">
      <c r="I107" s="185">
        <v>1.0900000000000001</v>
      </c>
      <c r="J107" s="166" t="s">
        <v>1523</v>
      </c>
      <c r="K107" s="166" t="s">
        <v>1524</v>
      </c>
      <c r="L107" s="166" t="s">
        <v>2728</v>
      </c>
      <c r="M107" s="167">
        <v>5</v>
      </c>
      <c r="N107" s="168" t="s">
        <v>2751</v>
      </c>
      <c r="O107" s="168" t="s">
        <v>1500</v>
      </c>
      <c r="P107" s="169" t="s">
        <v>1525</v>
      </c>
      <c r="Q107" s="152"/>
      <c r="R107" s="152"/>
      <c r="S107" s="152"/>
      <c r="T107" s="152"/>
      <c r="U107" s="152"/>
      <c r="V107" s="152"/>
    </row>
    <row r="108" spans="9:22" x14ac:dyDescent="0.15">
      <c r="I108" s="187">
        <v>3.08</v>
      </c>
      <c r="J108" s="166" t="s">
        <v>1533</v>
      </c>
      <c r="K108" s="166" t="s">
        <v>1534</v>
      </c>
      <c r="L108" s="166" t="s">
        <v>2728</v>
      </c>
      <c r="M108" s="167">
        <v>5</v>
      </c>
      <c r="N108" s="168" t="s">
        <v>2751</v>
      </c>
      <c r="O108" s="168" t="s">
        <v>1500</v>
      </c>
      <c r="P108" s="169" t="s">
        <v>1535</v>
      </c>
      <c r="Q108" s="152"/>
      <c r="R108" s="152"/>
      <c r="S108" s="152"/>
      <c r="T108" s="152"/>
      <c r="U108" s="152"/>
      <c r="V108" s="152"/>
    </row>
    <row r="109" spans="9:22" x14ac:dyDescent="0.15">
      <c r="I109" s="185">
        <v>1.1000000000000001</v>
      </c>
      <c r="J109" s="166" t="s">
        <v>1546</v>
      </c>
      <c r="K109" s="166" t="s">
        <v>1547</v>
      </c>
      <c r="L109" s="166" t="s">
        <v>2733</v>
      </c>
      <c r="M109" s="167">
        <v>5</v>
      </c>
      <c r="N109" s="168" t="s">
        <v>2751</v>
      </c>
      <c r="O109" s="168" t="s">
        <v>1500</v>
      </c>
      <c r="P109" s="169" t="s">
        <v>1548</v>
      </c>
      <c r="Q109" s="152"/>
      <c r="R109" s="152"/>
      <c r="S109" s="152"/>
      <c r="T109" s="152"/>
      <c r="U109" s="152"/>
      <c r="V109" s="152"/>
    </row>
    <row r="110" spans="9:22" x14ac:dyDescent="0.15">
      <c r="I110" s="185">
        <v>1.1100000000000001</v>
      </c>
      <c r="J110" s="183" t="s">
        <v>1551</v>
      </c>
      <c r="K110" s="166" t="s">
        <v>1552</v>
      </c>
      <c r="L110" s="166" t="s">
        <v>2733</v>
      </c>
      <c r="M110" s="174">
        <v>3</v>
      </c>
      <c r="N110" s="168" t="s">
        <v>2751</v>
      </c>
      <c r="O110" s="168" t="s">
        <v>1500</v>
      </c>
      <c r="P110" s="169" t="s">
        <v>1553</v>
      </c>
      <c r="Q110" s="152"/>
      <c r="R110" s="152"/>
      <c r="S110" s="152"/>
      <c r="T110" s="152"/>
      <c r="U110" s="152"/>
      <c r="V110" s="152"/>
    </row>
    <row r="111" spans="9:22" x14ac:dyDescent="0.15">
      <c r="I111" s="187">
        <v>3.09</v>
      </c>
      <c r="J111" s="166" t="s">
        <v>1564</v>
      </c>
      <c r="K111" s="166" t="s">
        <v>1565</v>
      </c>
      <c r="L111" s="166" t="s">
        <v>2733</v>
      </c>
      <c r="M111" s="167">
        <v>5</v>
      </c>
      <c r="N111" s="168" t="s">
        <v>2751</v>
      </c>
      <c r="O111" s="168" t="s">
        <v>1500</v>
      </c>
      <c r="P111" s="169" t="s">
        <v>1566</v>
      </c>
      <c r="Q111" s="152"/>
      <c r="R111" s="152"/>
      <c r="S111" s="152"/>
      <c r="T111" s="152"/>
      <c r="U111" s="152"/>
      <c r="V111" s="152"/>
    </row>
    <row r="112" spans="9:22" ht="17" thickBot="1" x14ac:dyDescent="0.2">
      <c r="I112" s="190">
        <v>4.05</v>
      </c>
      <c r="J112" s="176" t="s">
        <v>1577</v>
      </c>
      <c r="K112" s="176" t="s">
        <v>1578</v>
      </c>
      <c r="L112" s="176" t="s">
        <v>2733</v>
      </c>
      <c r="M112" s="177">
        <v>3</v>
      </c>
      <c r="N112" s="172" t="s">
        <v>2751</v>
      </c>
      <c r="O112" s="172" t="s">
        <v>1500</v>
      </c>
      <c r="P112" s="173" t="s">
        <v>1579</v>
      </c>
      <c r="Q112" s="152"/>
      <c r="R112" s="152"/>
      <c r="S112" s="152"/>
      <c r="T112" s="152"/>
      <c r="U112" s="152"/>
      <c r="V112" s="152"/>
    </row>
    <row r="113" spans="9:22" x14ac:dyDescent="0.15">
      <c r="I113" s="152"/>
      <c r="J113" s="152"/>
      <c r="K113" s="152"/>
      <c r="L113" s="152"/>
      <c r="M113" s="178"/>
      <c r="N113" s="152"/>
      <c r="O113" s="152"/>
      <c r="P113" s="152"/>
      <c r="Q113" s="152"/>
      <c r="R113" s="152"/>
      <c r="S113" s="152"/>
      <c r="T113" s="152"/>
      <c r="U113" s="152"/>
      <c r="V113" s="152"/>
    </row>
    <row r="115" spans="9:22" s="105" customFormat="1" ht="60" customHeight="1" x14ac:dyDescent="0.2">
      <c r="P115" s="152"/>
      <c r="Q115" s="152"/>
    </row>
  </sheetData>
  <sheetProtection formatCells="0" formatColumns="0" formatRows="0" insertColumns="0" insertRows="0"/>
  <mergeCells count="5">
    <mergeCell ref="U2:V2"/>
    <mergeCell ref="C22:G41"/>
    <mergeCell ref="C15:G16"/>
    <mergeCell ref="C1:G14"/>
    <mergeCell ref="C17:G21"/>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A1B1F-6BC2-40D0-B0D4-2F2C1A890BC4}">
  <sheetPr>
    <tabColor theme="2" tint="-9.9978637043366805E-2"/>
  </sheetPr>
  <dimension ref="A1:B6"/>
  <sheetViews>
    <sheetView workbookViewId="0"/>
  </sheetViews>
  <sheetFormatPr baseColWidth="10" defaultColWidth="9" defaultRowHeight="13" x14ac:dyDescent="0.15"/>
  <cols>
    <col min="1" max="1" width="9.3984375" bestFit="1" customWidth="1"/>
    <col min="2" max="2" width="106.796875" customWidth="1"/>
  </cols>
  <sheetData>
    <row r="1" spans="1:2" x14ac:dyDescent="0.15">
      <c r="A1" s="197" t="s">
        <v>1700</v>
      </c>
      <c r="B1" s="197" t="s">
        <v>2772</v>
      </c>
    </row>
    <row r="2" spans="1:2" x14ac:dyDescent="0.15">
      <c r="A2" s="286">
        <v>44686</v>
      </c>
      <c r="B2" s="197" t="s">
        <v>2773</v>
      </c>
    </row>
    <row r="3" spans="1:2" ht="42" x14ac:dyDescent="0.15">
      <c r="A3" s="324" t="s">
        <v>2774</v>
      </c>
      <c r="B3" s="274" t="s">
        <v>2775</v>
      </c>
    </row>
    <row r="4" spans="1:2" x14ac:dyDescent="0.15">
      <c r="A4" s="197" t="s">
        <v>2776</v>
      </c>
      <c r="B4" s="197" t="s">
        <v>2777</v>
      </c>
    </row>
    <row r="5" spans="1:2" x14ac:dyDescent="0.15">
      <c r="A5" s="197" t="s">
        <v>2778</v>
      </c>
      <c r="B5" s="197" t="s">
        <v>2779</v>
      </c>
    </row>
    <row r="6" spans="1:2" x14ac:dyDescent="0.15">
      <c r="A6" s="197" t="s">
        <v>2780</v>
      </c>
      <c r="B6" s="197" t="s">
        <v>2781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CF059D410EF0144949B6B52BC2C1458" ma:contentTypeVersion="12" ma:contentTypeDescription="Create a new document." ma:contentTypeScope="" ma:versionID="05c71445d69347b892a0d9667f49bef7">
  <xsd:schema xmlns:xsd="http://www.w3.org/2001/XMLSchema" xmlns:xs="http://www.w3.org/2001/XMLSchema" xmlns:p="http://schemas.microsoft.com/office/2006/metadata/properties" xmlns:ns2="1b78296e-17f5-47f3-9b28-41b818ad301b" xmlns:ns3="34354491-efdf-4d71-8852-be85a8ba58c6" targetNamespace="http://schemas.microsoft.com/office/2006/metadata/properties" ma:root="true" ma:fieldsID="220453ac0c07ad2076c2a9fa41788a20" ns2:_="" ns3:_="">
    <xsd:import namespace="1b78296e-17f5-47f3-9b28-41b818ad301b"/>
    <xsd:import namespace="34354491-efdf-4d71-8852-be85a8ba58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78296e-17f5-47f3-9b28-41b818ad30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6bbbb7f-ae55-43a3-ae75-48fb0041d3d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354491-efdf-4d71-8852-be85a8ba58c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f5a7c71-f777-4896-a18a-9bd23bc340c5}" ma:internalName="TaxCatchAll" ma:showField="CatchAllData" ma:web="34354491-efdf-4d71-8852-be85a8ba58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b78296e-17f5-47f3-9b28-41b818ad301b">
      <Terms xmlns="http://schemas.microsoft.com/office/infopath/2007/PartnerControls"/>
    </lcf76f155ced4ddcb4097134ff3c332f>
    <TaxCatchAll xmlns="34354491-efdf-4d71-8852-be85a8ba58c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D5B398-C596-46EC-A44B-F5972473D9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78296e-17f5-47f3-9b28-41b818ad301b"/>
    <ds:schemaRef ds:uri="34354491-efdf-4d71-8852-be85a8ba58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EC18D6-1814-4298-BE2E-CF9317E2669A}">
  <ds:schemaRefs>
    <ds:schemaRef ds:uri="http://purl.org/dc/terms/"/>
    <ds:schemaRef ds:uri="http://purl.org/dc/elements/1.1/"/>
    <ds:schemaRef ds:uri="http://schemas.microsoft.com/office/infopath/2007/PartnerControls"/>
    <ds:schemaRef ds:uri="http://schemas.microsoft.com/office/2006/documentManagement/types"/>
    <ds:schemaRef ds:uri="1b78296e-17f5-47f3-9b28-41b818ad301b"/>
    <ds:schemaRef ds:uri="http://schemas.openxmlformats.org/package/2006/metadata/core-properties"/>
    <ds:schemaRef ds:uri="http://www.w3.org/XML/1998/namespace"/>
    <ds:schemaRef ds:uri="34354491-efdf-4d71-8852-be85a8ba58c6"/>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A759D3E9-7FDD-46DF-A8A8-E41200BC6D1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25</vt:i4>
      </vt:variant>
    </vt:vector>
  </HeadingPairs>
  <TitlesOfParts>
    <vt:vector size="25" baseType="lpstr">
      <vt:lpstr>Introduction</vt:lpstr>
      <vt:lpstr>Questionnaire</vt:lpstr>
      <vt:lpstr>System Overview &amp; SSP Preamble</vt:lpstr>
      <vt:lpstr>SSP - DoDAM &amp; SPRS Score</vt:lpstr>
      <vt:lpstr>POA&amp;Ms</vt:lpstr>
      <vt:lpstr>Privileged Accounts</vt:lpstr>
      <vt:lpstr>Physical Location(s) Info.</vt:lpstr>
      <vt:lpstr>Users Auth. to Access System</vt:lpstr>
      <vt:lpstr>User Roles</vt:lpstr>
      <vt:lpstr>Authorized Visitor List</vt:lpstr>
      <vt:lpstr>Visitor Access Log</vt:lpstr>
      <vt:lpstr>Sub-Systems</vt:lpstr>
      <vt:lpstr>Hardware Inventory</vt:lpstr>
      <vt:lpstr>Software Inventory</vt:lpstr>
      <vt:lpstr>Cloud Svc. &amp; Ext. Syst Invent.</vt:lpstr>
      <vt:lpstr>Info. Sources and Destinations</vt:lpstr>
      <vt:lpstr>Encryption Modules Inventory</vt:lpstr>
      <vt:lpstr>Media Library or Catalog</vt:lpstr>
      <vt:lpstr>Media Access Log</vt:lpstr>
      <vt:lpstr>SRM Template</vt:lpstr>
      <vt:lpstr>Potential Assessment Consid.</vt:lpstr>
      <vt:lpstr>CUI Types</vt:lpstr>
      <vt:lpstr>Old DoD 800-171 Score Template</vt:lpstr>
      <vt:lpstr>References</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Mary S CIV OSD OUSD A-S (USA)</dc:creator>
  <cp:keywords/>
  <dc:description/>
  <cp:lastModifiedBy>James Goepel - CEO and Board Chair, CUI Institute</cp:lastModifiedBy>
  <cp:revision/>
  <dcterms:created xsi:type="dcterms:W3CDTF">2020-11-30T18:49:30Z</dcterms:created>
  <dcterms:modified xsi:type="dcterms:W3CDTF">2026-10-11T20:36:29Z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0x010100ECF059D410EF0144949B6B52BC2C1458</vt:lpwstr>
  </property>
  <property fmtid="{D5CDD505-2E9C-101B-9397-08002B2CF9AE}" pid="3" name="MediaServiceImageTags">
    <vt:lpwstr/>
  </property>
</Properties>
</file>